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D3BE4895-3675-4D3A-A43E-80B23C55DC1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КП" sheetId="1" r:id="rId1"/>
    <sheet name="+ конвекторы, изм плитку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8" i="2" l="1"/>
  <c r="G208" i="2"/>
  <c r="J208" i="2" s="1"/>
  <c r="I207" i="2"/>
  <c r="G207" i="2"/>
  <c r="J207" i="2" s="1"/>
  <c r="I206" i="2"/>
  <c r="G206" i="2"/>
  <c r="J206" i="2" s="1"/>
  <c r="I203" i="2"/>
  <c r="G203" i="2"/>
  <c r="I202" i="2"/>
  <c r="G202" i="2"/>
  <c r="I201" i="2"/>
  <c r="G201" i="2"/>
  <c r="I200" i="2"/>
  <c r="G200" i="2"/>
  <c r="I199" i="2"/>
  <c r="G199" i="2"/>
  <c r="I196" i="2"/>
  <c r="G196" i="2"/>
  <c r="J196" i="2" s="1"/>
  <c r="I195" i="2"/>
  <c r="G195" i="2"/>
  <c r="I194" i="2"/>
  <c r="G194" i="2"/>
  <c r="I193" i="2"/>
  <c r="G193" i="2"/>
  <c r="I192" i="2"/>
  <c r="G192" i="2"/>
  <c r="E191" i="2"/>
  <c r="G191" i="2" s="1"/>
  <c r="I190" i="2"/>
  <c r="G190" i="2"/>
  <c r="I189" i="2"/>
  <c r="G189" i="2"/>
  <c r="I188" i="2"/>
  <c r="G188" i="2"/>
  <c r="I187" i="2"/>
  <c r="G187" i="2"/>
  <c r="I186" i="2"/>
  <c r="G186" i="2"/>
  <c r="E185" i="2"/>
  <c r="I184" i="2"/>
  <c r="G184" i="2"/>
  <c r="I183" i="2"/>
  <c r="G183" i="2"/>
  <c r="E182" i="2"/>
  <c r="G182" i="2" s="1"/>
  <c r="I179" i="2"/>
  <c r="G179" i="2"/>
  <c r="I178" i="2"/>
  <c r="G178" i="2"/>
  <c r="I177" i="2"/>
  <c r="G177" i="2"/>
  <c r="E176" i="2"/>
  <c r="G176" i="2" s="1"/>
  <c r="I175" i="2"/>
  <c r="G175" i="2"/>
  <c r="I174" i="2"/>
  <c r="G174" i="2"/>
  <c r="J174" i="2" s="1"/>
  <c r="I173" i="2"/>
  <c r="G173" i="2"/>
  <c r="I172" i="2"/>
  <c r="G172" i="2"/>
  <c r="J172" i="2" s="1"/>
  <c r="I171" i="2"/>
  <c r="G171" i="2"/>
  <c r="I170" i="2"/>
  <c r="G170" i="2"/>
  <c r="I169" i="2"/>
  <c r="G169" i="2"/>
  <c r="J169" i="2" s="1"/>
  <c r="I168" i="2"/>
  <c r="G168" i="2"/>
  <c r="E167" i="2"/>
  <c r="I166" i="2"/>
  <c r="G166" i="2"/>
  <c r="E165" i="2"/>
  <c r="G165" i="2" s="1"/>
  <c r="E164" i="2"/>
  <c r="E163" i="2"/>
  <c r="G163" i="2" s="1"/>
  <c r="E162" i="2"/>
  <c r="I162" i="2" s="1"/>
  <c r="I161" i="2"/>
  <c r="G161" i="2"/>
  <c r="I160" i="2"/>
  <c r="E160" i="2"/>
  <c r="G160" i="2" s="1"/>
  <c r="E159" i="2"/>
  <c r="I159" i="2" s="1"/>
  <c r="E158" i="2"/>
  <c r="G158" i="2" s="1"/>
  <c r="I155" i="2"/>
  <c r="G155" i="2"/>
  <c r="I154" i="2"/>
  <c r="G154" i="2"/>
  <c r="I153" i="2"/>
  <c r="G153" i="2"/>
  <c r="E152" i="2"/>
  <c r="G152" i="2" s="1"/>
  <c r="E151" i="2"/>
  <c r="I151" i="2" s="1"/>
  <c r="I150" i="2"/>
  <c r="G150" i="2"/>
  <c r="I149" i="2"/>
  <c r="G149" i="2"/>
  <c r="I148" i="2"/>
  <c r="G148" i="2"/>
  <c r="I147" i="2"/>
  <c r="G147" i="2"/>
  <c r="I146" i="2"/>
  <c r="G146" i="2"/>
  <c r="E145" i="2"/>
  <c r="G145" i="2" s="1"/>
  <c r="I144" i="2"/>
  <c r="G144" i="2"/>
  <c r="I143" i="2"/>
  <c r="G143" i="2"/>
  <c r="E142" i="2"/>
  <c r="G142" i="2" s="1"/>
  <c r="I139" i="2"/>
  <c r="G139" i="2"/>
  <c r="I138" i="2"/>
  <c r="G138" i="2"/>
  <c r="I137" i="2"/>
  <c r="G137" i="2"/>
  <c r="I136" i="2"/>
  <c r="G136" i="2"/>
  <c r="I135" i="2"/>
  <c r="G135" i="2"/>
  <c r="E134" i="2"/>
  <c r="I133" i="2"/>
  <c r="G133" i="2"/>
  <c r="E132" i="2"/>
  <c r="I131" i="2"/>
  <c r="G131" i="2"/>
  <c r="I130" i="2"/>
  <c r="E130" i="2"/>
  <c r="G130" i="2" s="1"/>
  <c r="E129" i="2"/>
  <c r="G129" i="2" s="1"/>
  <c r="E128" i="2"/>
  <c r="E125" i="2"/>
  <c r="I124" i="2"/>
  <c r="G124" i="2"/>
  <c r="I123" i="2"/>
  <c r="G123" i="2"/>
  <c r="E122" i="2"/>
  <c r="I122" i="2" s="1"/>
  <c r="I121" i="2"/>
  <c r="G121" i="2"/>
  <c r="I120" i="2"/>
  <c r="G120" i="2"/>
  <c r="I119" i="2"/>
  <c r="G119" i="2"/>
  <c r="E118" i="2"/>
  <c r="E117" i="2"/>
  <c r="I116" i="2"/>
  <c r="G116" i="2"/>
  <c r="I115" i="2"/>
  <c r="G115" i="2"/>
  <c r="I114" i="2"/>
  <c r="G114" i="2"/>
  <c r="I113" i="2"/>
  <c r="G113" i="2"/>
  <c r="I112" i="2"/>
  <c r="G112" i="2"/>
  <c r="E111" i="2"/>
  <c r="E110" i="2"/>
  <c r="G110" i="2" s="1"/>
  <c r="E109" i="2"/>
  <c r="G109" i="2" s="1"/>
  <c r="E108" i="2"/>
  <c r="E107" i="2"/>
  <c r="I107" i="2" s="1"/>
  <c r="E106" i="2"/>
  <c r="I106" i="2" s="1"/>
  <c r="I105" i="2"/>
  <c r="G105" i="2"/>
  <c r="E104" i="2"/>
  <c r="G104" i="2" s="1"/>
  <c r="E103" i="2"/>
  <c r="E102" i="2"/>
  <c r="I102" i="2" s="1"/>
  <c r="I99" i="2"/>
  <c r="G99" i="2"/>
  <c r="I98" i="2"/>
  <c r="G98" i="2"/>
  <c r="I97" i="2"/>
  <c r="G97" i="2"/>
  <c r="I96" i="2"/>
  <c r="G96" i="2"/>
  <c r="I95" i="2"/>
  <c r="G95" i="2"/>
  <c r="E94" i="2"/>
  <c r="E93" i="2"/>
  <c r="I92" i="2"/>
  <c r="G92" i="2"/>
  <c r="I91" i="2"/>
  <c r="G91" i="2"/>
  <c r="I90" i="2"/>
  <c r="G90" i="2"/>
  <c r="I89" i="2"/>
  <c r="G89" i="2"/>
  <c r="I88" i="2"/>
  <c r="G88" i="2"/>
  <c r="E87" i="2"/>
  <c r="I87" i="2" s="1"/>
  <c r="E86" i="2"/>
  <c r="E85" i="2"/>
  <c r="I85" i="2" s="1"/>
  <c r="E84" i="2"/>
  <c r="G84" i="2" s="1"/>
  <c r="I83" i="2"/>
  <c r="G83" i="2"/>
  <c r="I82" i="2"/>
  <c r="G82" i="2"/>
  <c r="E81" i="2"/>
  <c r="I80" i="2"/>
  <c r="G80" i="2"/>
  <c r="E79" i="2"/>
  <c r="G79" i="2" s="1"/>
  <c r="E78" i="2"/>
  <c r="G78" i="2" s="1"/>
  <c r="E77" i="2"/>
  <c r="I74" i="2"/>
  <c r="G74" i="2"/>
  <c r="I73" i="2"/>
  <c r="G73" i="2"/>
  <c r="I72" i="2"/>
  <c r="G72" i="2"/>
  <c r="I71" i="2"/>
  <c r="G71" i="2"/>
  <c r="I70" i="2"/>
  <c r="G70" i="2"/>
  <c r="E69" i="2"/>
  <c r="I69" i="2" s="1"/>
  <c r="E68" i="2"/>
  <c r="I68" i="2" s="1"/>
  <c r="I67" i="2"/>
  <c r="G67" i="2"/>
  <c r="I66" i="2"/>
  <c r="G66" i="2"/>
  <c r="I65" i="2"/>
  <c r="G65" i="2"/>
  <c r="I64" i="2"/>
  <c r="G64" i="2"/>
  <c r="I63" i="2"/>
  <c r="G63" i="2"/>
  <c r="E62" i="2"/>
  <c r="I62" i="2" s="1"/>
  <c r="E61" i="2"/>
  <c r="I61" i="2" s="1"/>
  <c r="I60" i="2"/>
  <c r="G60" i="2"/>
  <c r="I59" i="2"/>
  <c r="G59" i="2"/>
  <c r="E58" i="2"/>
  <c r="I58" i="2" s="1"/>
  <c r="E57" i="2"/>
  <c r="I54" i="2"/>
  <c r="G54" i="2"/>
  <c r="I53" i="2"/>
  <c r="G53" i="2"/>
  <c r="I52" i="2"/>
  <c r="G52" i="2"/>
  <c r="I51" i="2"/>
  <c r="G51" i="2"/>
  <c r="I50" i="2"/>
  <c r="G50" i="2"/>
  <c r="E49" i="2"/>
  <c r="I48" i="2"/>
  <c r="G48" i="2"/>
  <c r="I47" i="2"/>
  <c r="G47" i="2"/>
  <c r="I46" i="2"/>
  <c r="G46" i="2"/>
  <c r="I45" i="2"/>
  <c r="G45" i="2"/>
  <c r="I44" i="2"/>
  <c r="G44" i="2"/>
  <c r="E43" i="2"/>
  <c r="G43" i="2" s="1"/>
  <c r="I42" i="2"/>
  <c r="G42" i="2"/>
  <c r="E41" i="2"/>
  <c r="I41" i="2" s="1"/>
  <c r="E40" i="2"/>
  <c r="G40" i="2" s="1"/>
  <c r="I39" i="2"/>
  <c r="G39" i="2"/>
  <c r="E38" i="2"/>
  <c r="I38" i="2" s="1"/>
  <c r="I37" i="2"/>
  <c r="G37" i="2"/>
  <c r="E36" i="2"/>
  <c r="E35" i="2"/>
  <c r="G35" i="2" s="1"/>
  <c r="I32" i="2"/>
  <c r="G32" i="2"/>
  <c r="I31" i="2"/>
  <c r="G31" i="2"/>
  <c r="I30" i="2"/>
  <c r="G30" i="2"/>
  <c r="I29" i="2"/>
  <c r="G29" i="2"/>
  <c r="I28" i="2"/>
  <c r="G28" i="2"/>
  <c r="I27" i="2"/>
  <c r="G27" i="2"/>
  <c r="E26" i="2"/>
  <c r="I26" i="2" s="1"/>
  <c r="I25" i="2"/>
  <c r="G25" i="2"/>
  <c r="I24" i="2"/>
  <c r="G24" i="2"/>
  <c r="I23" i="2"/>
  <c r="G23" i="2"/>
  <c r="I22" i="2"/>
  <c r="G22" i="2"/>
  <c r="I21" i="2"/>
  <c r="G21" i="2"/>
  <c r="I20" i="2"/>
  <c r="G20" i="2"/>
  <c r="E19" i="2"/>
  <c r="G19" i="2" s="1"/>
  <c r="E18" i="2"/>
  <c r="I17" i="2"/>
  <c r="G17" i="2"/>
  <c r="E16" i="2"/>
  <c r="G16" i="2" s="1"/>
  <c r="E15" i="2"/>
  <c r="I14" i="2"/>
  <c r="G14" i="2"/>
  <c r="E13" i="2"/>
  <c r="G13" i="2" s="1"/>
  <c r="I12" i="2"/>
  <c r="G12" i="2"/>
  <c r="E11" i="2"/>
  <c r="G11" i="2" s="1"/>
  <c r="E10" i="2"/>
  <c r="E9" i="2"/>
  <c r="E8" i="2"/>
  <c r="I8" i="2" s="1"/>
  <c r="J184" i="2" l="1"/>
  <c r="J67" i="2"/>
  <c r="J22" i="2"/>
  <c r="J50" i="2"/>
  <c r="I78" i="2"/>
  <c r="J78" i="2" s="1"/>
  <c r="J52" i="2"/>
  <c r="G102" i="2"/>
  <c r="J102" i="2" s="1"/>
  <c r="I104" i="2"/>
  <c r="G106" i="2"/>
  <c r="J106" i="2" s="1"/>
  <c r="J149" i="2"/>
  <c r="J187" i="2"/>
  <c r="J12" i="2"/>
  <c r="J31" i="2"/>
  <c r="J64" i="2"/>
  <c r="J45" i="2"/>
  <c r="G58" i="2"/>
  <c r="J58" i="2" s="1"/>
  <c r="J193" i="2"/>
  <c r="J195" i="2"/>
  <c r="J29" i="2"/>
  <c r="J143" i="2"/>
  <c r="J154" i="2"/>
  <c r="J37" i="2"/>
  <c r="J146" i="2"/>
  <c r="J166" i="2"/>
  <c r="J188" i="2"/>
  <c r="G38" i="2"/>
  <c r="J38" i="2" s="1"/>
  <c r="J60" i="2"/>
  <c r="G68" i="2"/>
  <c r="J68" i="2" s="1"/>
  <c r="J71" i="2"/>
  <c r="J82" i="2"/>
  <c r="J88" i="2"/>
  <c r="J90" i="2"/>
  <c r="J92" i="2"/>
  <c r="J95" i="2"/>
  <c r="J99" i="2"/>
  <c r="I110" i="2"/>
  <c r="J110" i="2" s="1"/>
  <c r="J113" i="2"/>
  <c r="J115" i="2"/>
  <c r="J120" i="2"/>
  <c r="J192" i="2"/>
  <c r="J27" i="2"/>
  <c r="J48" i="2"/>
  <c r="J136" i="2"/>
  <c r="J138" i="2"/>
  <c r="J144" i="2"/>
  <c r="J150" i="2"/>
  <c r="J153" i="2"/>
  <c r="J175" i="2"/>
  <c r="J178" i="2"/>
  <c r="J202" i="2"/>
  <c r="J54" i="2"/>
  <c r="J105" i="2"/>
  <c r="I109" i="2"/>
  <c r="J109" i="2" s="1"/>
  <c r="J131" i="2"/>
  <c r="I142" i="2"/>
  <c r="J142" i="2" s="1"/>
  <c r="G159" i="2"/>
  <c r="J159" i="2" s="1"/>
  <c r="J200" i="2"/>
  <c r="J21" i="2"/>
  <c r="J23" i="2"/>
  <c r="J39" i="2"/>
  <c r="J51" i="2"/>
  <c r="J53" i="2"/>
  <c r="J123" i="2"/>
  <c r="J14" i="2"/>
  <c r="J70" i="2"/>
  <c r="J74" i="2"/>
  <c r="J83" i="2"/>
  <c r="J89" i="2"/>
  <c r="J91" i="2"/>
  <c r="J104" i="2"/>
  <c r="J121" i="2"/>
  <c r="J133" i="2"/>
  <c r="J171" i="2"/>
  <c r="J173" i="2"/>
  <c r="J177" i="2"/>
  <c r="J179" i="2"/>
  <c r="J189" i="2"/>
  <c r="J201" i="2"/>
  <c r="I77" i="2"/>
  <c r="G81" i="2"/>
  <c r="G94" i="2"/>
  <c r="G117" i="2"/>
  <c r="G162" i="2"/>
  <c r="J162" i="2" s="1"/>
  <c r="I163" i="2"/>
  <c r="J163" i="2" s="1"/>
  <c r="I182" i="2"/>
  <c r="J182" i="2" s="1"/>
  <c r="I191" i="2"/>
  <c r="J191" i="2" s="1"/>
  <c r="G26" i="2"/>
  <c r="J26" i="2" s="1"/>
  <c r="G49" i="2"/>
  <c r="G8" i="2"/>
  <c r="J8" i="2" s="1"/>
  <c r="I11" i="2"/>
  <c r="J11" i="2" s="1"/>
  <c r="J25" i="2"/>
  <c r="I35" i="2"/>
  <c r="J35" i="2" s="1"/>
  <c r="I36" i="2"/>
  <c r="I43" i="2"/>
  <c r="J43" i="2" s="1"/>
  <c r="I49" i="2"/>
  <c r="G61" i="2"/>
  <c r="J61" i="2" s="1"/>
  <c r="I81" i="2"/>
  <c r="G85" i="2"/>
  <c r="J85" i="2" s="1"/>
  <c r="G87" i="2"/>
  <c r="J87" i="2" s="1"/>
  <c r="I94" i="2"/>
  <c r="J97" i="2"/>
  <c r="I117" i="2"/>
  <c r="G122" i="2"/>
  <c r="J122" i="2" s="1"/>
  <c r="I145" i="2"/>
  <c r="J145" i="2" s="1"/>
  <c r="G151" i="2"/>
  <c r="J151" i="2" s="1"/>
  <c r="I152" i="2"/>
  <c r="J152" i="2" s="1"/>
  <c r="J161" i="2"/>
  <c r="J209" i="2"/>
  <c r="G36" i="2"/>
  <c r="G41" i="2"/>
  <c r="J41" i="2" s="1"/>
  <c r="J30" i="2"/>
  <c r="J42" i="2"/>
  <c r="J63" i="2"/>
  <c r="J112" i="2"/>
  <c r="J148" i="2"/>
  <c r="J155" i="2"/>
  <c r="J183" i="2"/>
  <c r="J186" i="2"/>
  <c r="J194" i="2"/>
  <c r="J203" i="2"/>
  <c r="I10" i="2"/>
  <c r="I57" i="2"/>
  <c r="G57" i="2"/>
  <c r="I93" i="2"/>
  <c r="G93" i="2"/>
  <c r="G10" i="2"/>
  <c r="J59" i="2"/>
  <c r="J73" i="2"/>
  <c r="I86" i="2"/>
  <c r="I16" i="2"/>
  <c r="J20" i="2"/>
  <c r="J24" i="2"/>
  <c r="G86" i="2"/>
  <c r="G103" i="2"/>
  <c r="I103" i="2"/>
  <c r="I18" i="2"/>
  <c r="G18" i="2"/>
  <c r="J96" i="2"/>
  <c r="J98" i="2"/>
  <c r="I9" i="2"/>
  <c r="G9" i="2"/>
  <c r="I13" i="2"/>
  <c r="J13" i="2" s="1"/>
  <c r="J17" i="2"/>
  <c r="G62" i="2"/>
  <c r="J62" i="2" s="1"/>
  <c r="I15" i="2"/>
  <c r="G15" i="2"/>
  <c r="I19" i="2"/>
  <c r="J19" i="2" s="1"/>
  <c r="J28" i="2"/>
  <c r="J32" i="2"/>
  <c r="I40" i="2"/>
  <c r="J40" i="2" s="1"/>
  <c r="J44" i="2"/>
  <c r="J47" i="2"/>
  <c r="J66" i="2"/>
  <c r="G69" i="2"/>
  <c r="J69" i="2" s="1"/>
  <c r="J124" i="2"/>
  <c r="J147" i="2"/>
  <c r="I185" i="2"/>
  <c r="G185" i="2"/>
  <c r="I111" i="2"/>
  <c r="G111" i="2"/>
  <c r="J46" i="2"/>
  <c r="I108" i="2"/>
  <c r="G108" i="2"/>
  <c r="I132" i="2"/>
  <c r="I164" i="2"/>
  <c r="G164" i="2"/>
  <c r="I128" i="2"/>
  <c r="G128" i="2"/>
  <c r="J65" i="2"/>
  <c r="J72" i="2"/>
  <c r="G77" i="2"/>
  <c r="I79" i="2"/>
  <c r="J80" i="2"/>
  <c r="I84" i="2"/>
  <c r="G107" i="2"/>
  <c r="J107" i="2" s="1"/>
  <c r="J116" i="2"/>
  <c r="I125" i="2"/>
  <c r="G125" i="2"/>
  <c r="J130" i="2"/>
  <c r="G132" i="2"/>
  <c r="J137" i="2"/>
  <c r="J160" i="2"/>
  <c r="J114" i="2"/>
  <c r="I118" i="2"/>
  <c r="G118" i="2"/>
  <c r="J119" i="2"/>
  <c r="I134" i="2"/>
  <c r="G134" i="2"/>
  <c r="J135" i="2"/>
  <c r="J139" i="2"/>
  <c r="I158" i="2"/>
  <c r="J158" i="2" s="1"/>
  <c r="J168" i="2"/>
  <c r="J190" i="2"/>
  <c r="I129" i="2"/>
  <c r="J129" i="2" s="1"/>
  <c r="I167" i="2"/>
  <c r="G167" i="2"/>
  <c r="J170" i="2"/>
  <c r="J199" i="2"/>
  <c r="I165" i="2"/>
  <c r="J165" i="2" s="1"/>
  <c r="I176" i="2"/>
  <c r="I204" i="1"/>
  <c r="G204" i="1"/>
  <c r="I203" i="1"/>
  <c r="G203" i="1"/>
  <c r="I202" i="1"/>
  <c r="G202" i="1"/>
  <c r="I201" i="1"/>
  <c r="G201" i="1"/>
  <c r="I200" i="1"/>
  <c r="G200" i="1"/>
  <c r="I197" i="1"/>
  <c r="G197" i="1"/>
  <c r="I196" i="1"/>
  <c r="G196" i="1"/>
  <c r="I195" i="1"/>
  <c r="G195" i="1"/>
  <c r="I194" i="1"/>
  <c r="G194" i="1"/>
  <c r="I193" i="1"/>
  <c r="G193" i="1"/>
  <c r="E192" i="1"/>
  <c r="I191" i="1"/>
  <c r="G191" i="1"/>
  <c r="I190" i="1"/>
  <c r="G190" i="1"/>
  <c r="I189" i="1"/>
  <c r="G189" i="1"/>
  <c r="I188" i="1"/>
  <c r="G188" i="1"/>
  <c r="I187" i="1"/>
  <c r="G187" i="1"/>
  <c r="E186" i="1"/>
  <c r="G186" i="1" s="1"/>
  <c r="I185" i="1"/>
  <c r="G185" i="1"/>
  <c r="I184" i="1"/>
  <c r="G184" i="1"/>
  <c r="E183" i="1"/>
  <c r="I180" i="1"/>
  <c r="G180" i="1"/>
  <c r="I179" i="1"/>
  <c r="G179" i="1"/>
  <c r="I178" i="1"/>
  <c r="G178" i="1"/>
  <c r="E177" i="1"/>
  <c r="I176" i="1"/>
  <c r="G176" i="1"/>
  <c r="I175" i="1"/>
  <c r="G175" i="1"/>
  <c r="I174" i="1"/>
  <c r="G174" i="1"/>
  <c r="I173" i="1"/>
  <c r="G173" i="1"/>
  <c r="I172" i="1"/>
  <c r="G172" i="1"/>
  <c r="I171" i="1"/>
  <c r="G171" i="1"/>
  <c r="I170" i="1"/>
  <c r="G170" i="1"/>
  <c r="I169" i="1"/>
  <c r="G169" i="1"/>
  <c r="E168" i="1"/>
  <c r="G168" i="1" s="1"/>
  <c r="I167" i="1"/>
  <c r="G167" i="1"/>
  <c r="E166" i="1"/>
  <c r="E165" i="1"/>
  <c r="G165" i="1" s="1"/>
  <c r="E164" i="1"/>
  <c r="I164" i="1" s="1"/>
  <c r="E163" i="1"/>
  <c r="G163" i="1" s="1"/>
  <c r="I162" i="1"/>
  <c r="G162" i="1"/>
  <c r="E161" i="1"/>
  <c r="E160" i="1"/>
  <c r="E159" i="1"/>
  <c r="I156" i="1"/>
  <c r="G156" i="1"/>
  <c r="I155" i="1"/>
  <c r="G155" i="1"/>
  <c r="I154" i="1"/>
  <c r="G154" i="1"/>
  <c r="E153" i="1"/>
  <c r="I153" i="1" s="1"/>
  <c r="E152" i="1"/>
  <c r="I151" i="1"/>
  <c r="G151" i="1"/>
  <c r="I150" i="1"/>
  <c r="G150" i="1"/>
  <c r="I149" i="1"/>
  <c r="G149" i="1"/>
  <c r="I148" i="1"/>
  <c r="G148" i="1"/>
  <c r="I147" i="1"/>
  <c r="G147" i="1"/>
  <c r="E146" i="1"/>
  <c r="I146" i="1" s="1"/>
  <c r="I145" i="1"/>
  <c r="G145" i="1"/>
  <c r="I144" i="1"/>
  <c r="G144" i="1"/>
  <c r="E143" i="1"/>
  <c r="I140" i="1"/>
  <c r="G140" i="1"/>
  <c r="I139" i="1"/>
  <c r="G139" i="1"/>
  <c r="I138" i="1"/>
  <c r="G138" i="1"/>
  <c r="I137" i="1"/>
  <c r="G137" i="1"/>
  <c r="I136" i="1"/>
  <c r="G136" i="1"/>
  <c r="E135" i="1"/>
  <c r="G135" i="1" s="1"/>
  <c r="I134" i="1"/>
  <c r="G134" i="1"/>
  <c r="E133" i="1"/>
  <c r="I132" i="1"/>
  <c r="G132" i="1"/>
  <c r="E131" i="1"/>
  <c r="G131" i="1" s="1"/>
  <c r="E130" i="1"/>
  <c r="E129" i="1"/>
  <c r="G129" i="1" s="1"/>
  <c r="E126" i="1"/>
  <c r="G126" i="1" s="1"/>
  <c r="I125" i="1"/>
  <c r="G125" i="1"/>
  <c r="I124" i="1"/>
  <c r="G124" i="1"/>
  <c r="E123" i="1"/>
  <c r="I122" i="1"/>
  <c r="G122" i="1"/>
  <c r="I121" i="1"/>
  <c r="G121" i="1"/>
  <c r="I120" i="1"/>
  <c r="G120" i="1"/>
  <c r="E119" i="1"/>
  <c r="G119" i="1" s="1"/>
  <c r="E118" i="1"/>
  <c r="I117" i="1"/>
  <c r="G117" i="1"/>
  <c r="I116" i="1"/>
  <c r="G116" i="1"/>
  <c r="I115" i="1"/>
  <c r="G115" i="1"/>
  <c r="I114" i="1"/>
  <c r="G114" i="1"/>
  <c r="I113" i="1"/>
  <c r="G113" i="1"/>
  <c r="E112" i="1"/>
  <c r="G112" i="1" s="1"/>
  <c r="E111" i="1"/>
  <c r="I111" i="1" s="1"/>
  <c r="E110" i="1"/>
  <c r="G110" i="1" s="1"/>
  <c r="E109" i="1"/>
  <c r="E108" i="1"/>
  <c r="G108" i="1" s="1"/>
  <c r="E107" i="1"/>
  <c r="I106" i="1"/>
  <c r="G106" i="1"/>
  <c r="E105" i="1"/>
  <c r="G105" i="1" s="1"/>
  <c r="E104" i="1"/>
  <c r="E103" i="1"/>
  <c r="I103" i="1" s="1"/>
  <c r="I100" i="1"/>
  <c r="G100" i="1"/>
  <c r="I99" i="1"/>
  <c r="G99" i="1"/>
  <c r="I98" i="1"/>
  <c r="G98" i="1"/>
  <c r="I97" i="1"/>
  <c r="G97" i="1"/>
  <c r="I96" i="1"/>
  <c r="G96" i="1"/>
  <c r="E95" i="1"/>
  <c r="G95" i="1" s="1"/>
  <c r="E94" i="1"/>
  <c r="I93" i="1"/>
  <c r="G93" i="1"/>
  <c r="I92" i="1"/>
  <c r="G92" i="1"/>
  <c r="I91" i="1"/>
  <c r="G91" i="1"/>
  <c r="I90" i="1"/>
  <c r="G90" i="1"/>
  <c r="I89" i="1"/>
  <c r="G89" i="1"/>
  <c r="E88" i="1"/>
  <c r="E87" i="1"/>
  <c r="E86" i="1"/>
  <c r="I86" i="1" s="1"/>
  <c r="E85" i="1"/>
  <c r="G85" i="1" s="1"/>
  <c r="E84" i="1"/>
  <c r="I83" i="1"/>
  <c r="G83" i="1"/>
  <c r="I82" i="1"/>
  <c r="G82" i="1"/>
  <c r="E81" i="1"/>
  <c r="I80" i="1"/>
  <c r="G80" i="1"/>
  <c r="E79" i="1"/>
  <c r="E78" i="1"/>
  <c r="E77" i="1"/>
  <c r="I77" i="1" s="1"/>
  <c r="I74" i="1"/>
  <c r="G74" i="1"/>
  <c r="I73" i="1"/>
  <c r="G73" i="1"/>
  <c r="I72" i="1"/>
  <c r="G72" i="1"/>
  <c r="I71" i="1"/>
  <c r="G71" i="1"/>
  <c r="I70" i="1"/>
  <c r="G70" i="1"/>
  <c r="E69" i="1"/>
  <c r="I69" i="1" s="1"/>
  <c r="E68" i="1"/>
  <c r="I67" i="1"/>
  <c r="G67" i="1"/>
  <c r="I66" i="1"/>
  <c r="G66" i="1"/>
  <c r="I65" i="1"/>
  <c r="G65" i="1"/>
  <c r="I64" i="1"/>
  <c r="G64" i="1"/>
  <c r="I63" i="1"/>
  <c r="G63" i="1"/>
  <c r="E62" i="1"/>
  <c r="E61" i="1"/>
  <c r="I60" i="1"/>
  <c r="G60" i="1"/>
  <c r="I59" i="1"/>
  <c r="G59" i="1"/>
  <c r="E58" i="1"/>
  <c r="I58" i="1" s="1"/>
  <c r="E57" i="1"/>
  <c r="I57" i="1" s="1"/>
  <c r="I54" i="1"/>
  <c r="G54" i="1"/>
  <c r="I53" i="1"/>
  <c r="G53" i="1"/>
  <c r="I52" i="1"/>
  <c r="G52" i="1"/>
  <c r="I51" i="1"/>
  <c r="G51" i="1"/>
  <c r="I50" i="1"/>
  <c r="G50" i="1"/>
  <c r="E49" i="1"/>
  <c r="I49" i="1" s="1"/>
  <c r="I48" i="1"/>
  <c r="G48" i="1"/>
  <c r="I47" i="1"/>
  <c r="G47" i="1"/>
  <c r="I46" i="1"/>
  <c r="G46" i="1"/>
  <c r="I45" i="1"/>
  <c r="G45" i="1"/>
  <c r="I44" i="1"/>
  <c r="G44" i="1"/>
  <c r="E43" i="1"/>
  <c r="I42" i="1"/>
  <c r="G42" i="1"/>
  <c r="E41" i="1"/>
  <c r="E40" i="1"/>
  <c r="I40" i="1" s="1"/>
  <c r="I39" i="1"/>
  <c r="G39" i="1"/>
  <c r="E38" i="1"/>
  <c r="I38" i="1" s="1"/>
  <c r="I37" i="1"/>
  <c r="G37" i="1"/>
  <c r="E36" i="1"/>
  <c r="I36" i="1" s="1"/>
  <c r="E35" i="1"/>
  <c r="I35" i="1" s="1"/>
  <c r="I32" i="1"/>
  <c r="G32" i="1"/>
  <c r="I31" i="1"/>
  <c r="G31" i="1"/>
  <c r="I30" i="1"/>
  <c r="G30" i="1"/>
  <c r="I29" i="1"/>
  <c r="G29" i="1"/>
  <c r="I28" i="1"/>
  <c r="G28" i="1"/>
  <c r="I27" i="1"/>
  <c r="G27" i="1"/>
  <c r="E26" i="1"/>
  <c r="I25" i="1"/>
  <c r="G25" i="1"/>
  <c r="I24" i="1"/>
  <c r="G24" i="1"/>
  <c r="I23" i="1"/>
  <c r="G23" i="1"/>
  <c r="I22" i="1"/>
  <c r="G22" i="1"/>
  <c r="I21" i="1"/>
  <c r="G21" i="1"/>
  <c r="I20" i="1"/>
  <c r="G20" i="1"/>
  <c r="E19" i="1"/>
  <c r="E18" i="1"/>
  <c r="I17" i="1"/>
  <c r="G17" i="1"/>
  <c r="E16" i="1"/>
  <c r="E15" i="1"/>
  <c r="I14" i="1"/>
  <c r="G14" i="1"/>
  <c r="E13" i="1"/>
  <c r="I12" i="1"/>
  <c r="G12" i="1"/>
  <c r="E11" i="1"/>
  <c r="I11" i="1" s="1"/>
  <c r="E10" i="1"/>
  <c r="I10" i="1" s="1"/>
  <c r="E9" i="1"/>
  <c r="E8" i="1"/>
  <c r="I8" i="1" s="1"/>
  <c r="J132" i="2" l="1"/>
  <c r="J185" i="2"/>
  <c r="J103" i="2"/>
  <c r="J204" i="2"/>
  <c r="J9" i="2"/>
  <c r="J57" i="2"/>
  <c r="J75" i="2" s="1"/>
  <c r="J118" i="2"/>
  <c r="J18" i="2"/>
  <c r="J94" i="2"/>
  <c r="J167" i="2"/>
  <c r="J77" i="2"/>
  <c r="J128" i="2"/>
  <c r="J49" i="2"/>
  <c r="J156" i="2"/>
  <c r="J197" i="2"/>
  <c r="J117" i="2"/>
  <c r="J81" i="2"/>
  <c r="J125" i="2"/>
  <c r="J164" i="2"/>
  <c r="J111" i="2"/>
  <c r="J93" i="2"/>
  <c r="J36" i="2"/>
  <c r="J84" i="2"/>
  <c r="I210" i="2"/>
  <c r="J176" i="2"/>
  <c r="J134" i="2"/>
  <c r="J79" i="2"/>
  <c r="J108" i="2"/>
  <c r="J16" i="2"/>
  <c r="G210" i="2"/>
  <c r="J15" i="2"/>
  <c r="J86" i="2"/>
  <c r="J10" i="2"/>
  <c r="J51" i="1"/>
  <c r="J89" i="1"/>
  <c r="J96" i="1"/>
  <c r="J98" i="1"/>
  <c r="J100" i="1"/>
  <c r="J197" i="1"/>
  <c r="J44" i="1"/>
  <c r="J97" i="1"/>
  <c r="J147" i="1"/>
  <c r="J149" i="1"/>
  <c r="J151" i="1"/>
  <c r="J200" i="1"/>
  <c r="J204" i="1"/>
  <c r="J50" i="1"/>
  <c r="J52" i="1"/>
  <c r="J54" i="1"/>
  <c r="J59" i="1"/>
  <c r="J64" i="1"/>
  <c r="J66" i="1"/>
  <c r="J120" i="1"/>
  <c r="J122" i="1"/>
  <c r="J178" i="1"/>
  <c r="J180" i="1"/>
  <c r="J187" i="1"/>
  <c r="J189" i="1"/>
  <c r="J191" i="1"/>
  <c r="J60" i="1"/>
  <c r="J63" i="1"/>
  <c r="J65" i="1"/>
  <c r="J70" i="1"/>
  <c r="J162" i="1"/>
  <c r="G103" i="1"/>
  <c r="J103" i="1" s="1"/>
  <c r="J67" i="1"/>
  <c r="G69" i="1"/>
  <c r="J69" i="1" s="1"/>
  <c r="J156" i="1"/>
  <c r="J132" i="1"/>
  <c r="J148" i="1"/>
  <c r="J150" i="1"/>
  <c r="I168" i="1"/>
  <c r="J168" i="1" s="1"/>
  <c r="J184" i="1"/>
  <c r="J195" i="1"/>
  <c r="G40" i="1"/>
  <c r="J40" i="1" s="1"/>
  <c r="G10" i="1"/>
  <c r="J10" i="1" s="1"/>
  <c r="J37" i="1"/>
  <c r="J106" i="1"/>
  <c r="I108" i="1"/>
  <c r="J108" i="1" s="1"/>
  <c r="G111" i="1"/>
  <c r="J111" i="1" s="1"/>
  <c r="J121" i="1"/>
  <c r="J154" i="1"/>
  <c r="J179" i="1"/>
  <c r="J190" i="1"/>
  <c r="G11" i="1"/>
  <c r="J11" i="1" s="1"/>
  <c r="J47" i="1"/>
  <c r="J73" i="1"/>
  <c r="J83" i="1"/>
  <c r="J93" i="1"/>
  <c r="I112" i="1"/>
  <c r="J112" i="1" s="1"/>
  <c r="J125" i="1"/>
  <c r="J170" i="1"/>
  <c r="J172" i="1"/>
  <c r="J174" i="1"/>
  <c r="J176" i="1"/>
  <c r="J203" i="1"/>
  <c r="J12" i="1"/>
  <c r="J42" i="1"/>
  <c r="J48" i="1"/>
  <c r="J74" i="1"/>
  <c r="J92" i="1"/>
  <c r="J113" i="1"/>
  <c r="J117" i="1"/>
  <c r="I119" i="1"/>
  <c r="J119" i="1" s="1"/>
  <c r="J124" i="1"/>
  <c r="J136" i="1"/>
  <c r="J138" i="1"/>
  <c r="J140" i="1"/>
  <c r="J167" i="1"/>
  <c r="J169" i="1"/>
  <c r="J171" i="1"/>
  <c r="J173" i="1"/>
  <c r="J175" i="1"/>
  <c r="J188" i="1"/>
  <c r="J22" i="1"/>
  <c r="J72" i="1"/>
  <c r="J80" i="1"/>
  <c r="G84" i="1"/>
  <c r="G86" i="1"/>
  <c r="J86" i="1" s="1"/>
  <c r="G88" i="1"/>
  <c r="J91" i="1"/>
  <c r="G118" i="1"/>
  <c r="I126" i="1"/>
  <c r="J126" i="1" s="1"/>
  <c r="G152" i="1"/>
  <c r="G183" i="1"/>
  <c r="G192" i="1"/>
  <c r="J193" i="1"/>
  <c r="J201" i="1"/>
  <c r="J14" i="1"/>
  <c r="J17" i="1"/>
  <c r="J20" i="1"/>
  <c r="I13" i="1"/>
  <c r="I16" i="1"/>
  <c r="I19" i="1"/>
  <c r="G43" i="1"/>
  <c r="G77" i="1"/>
  <c r="J77" i="1" s="1"/>
  <c r="G79" i="1"/>
  <c r="J99" i="1"/>
  <c r="I118" i="1"/>
  <c r="G123" i="1"/>
  <c r="G161" i="1"/>
  <c r="I165" i="1"/>
  <c r="J165" i="1" s="1"/>
  <c r="I183" i="1"/>
  <c r="I192" i="1"/>
  <c r="J196" i="1"/>
  <c r="G13" i="1"/>
  <c r="G16" i="1"/>
  <c r="G19" i="1"/>
  <c r="J24" i="1"/>
  <c r="J46" i="1"/>
  <c r="J21" i="1"/>
  <c r="J23" i="1"/>
  <c r="J25" i="1"/>
  <c r="G36" i="1"/>
  <c r="J36" i="1" s="1"/>
  <c r="J39" i="1"/>
  <c r="I43" i="1"/>
  <c r="J45" i="1"/>
  <c r="J53" i="1"/>
  <c r="G58" i="1"/>
  <c r="J58" i="1" s="1"/>
  <c r="G62" i="1"/>
  <c r="J71" i="1"/>
  <c r="I85" i="1"/>
  <c r="J90" i="1"/>
  <c r="J115" i="1"/>
  <c r="I123" i="1"/>
  <c r="I129" i="1"/>
  <c r="J129" i="1" s="1"/>
  <c r="I135" i="1"/>
  <c r="J135" i="1" s="1"/>
  <c r="J145" i="1"/>
  <c r="G146" i="1"/>
  <c r="J146" i="1" s="1"/>
  <c r="G153" i="1"/>
  <c r="J153" i="1" s="1"/>
  <c r="I161" i="1"/>
  <c r="G164" i="1"/>
  <c r="J164" i="1" s="1"/>
  <c r="J185" i="1"/>
  <c r="I186" i="1"/>
  <c r="J186" i="1" s="1"/>
  <c r="J194" i="1"/>
  <c r="J202" i="1"/>
  <c r="I61" i="1"/>
  <c r="I94" i="1"/>
  <c r="G94" i="1"/>
  <c r="G38" i="1"/>
  <c r="J38" i="1" s="1"/>
  <c r="G49" i="1"/>
  <c r="J49" i="1" s="1"/>
  <c r="G57" i="1"/>
  <c r="J57" i="1" s="1"/>
  <c r="I68" i="1"/>
  <c r="G68" i="1"/>
  <c r="J139" i="1"/>
  <c r="G9" i="1"/>
  <c r="G15" i="1"/>
  <c r="G18" i="1"/>
  <c r="G41" i="1"/>
  <c r="G8" i="1"/>
  <c r="I9" i="1"/>
  <c r="I15" i="1"/>
  <c r="I18" i="1"/>
  <c r="G26" i="1"/>
  <c r="J28" i="1"/>
  <c r="J29" i="1"/>
  <c r="J30" i="1"/>
  <c r="J31" i="1"/>
  <c r="J32" i="1"/>
  <c r="G35" i="1"/>
  <c r="J35" i="1" s="1"/>
  <c r="I41" i="1"/>
  <c r="J82" i="1"/>
  <c r="I143" i="1"/>
  <c r="G143" i="1"/>
  <c r="G61" i="1"/>
  <c r="J114" i="1"/>
  <c r="I26" i="1"/>
  <c r="J27" i="1"/>
  <c r="I78" i="1"/>
  <c r="G78" i="1"/>
  <c r="I81" i="1"/>
  <c r="G81" i="1"/>
  <c r="I87" i="1"/>
  <c r="G87" i="1"/>
  <c r="I104" i="1"/>
  <c r="G104" i="1"/>
  <c r="I107" i="1"/>
  <c r="G107" i="1"/>
  <c r="I62" i="1"/>
  <c r="I79" i="1"/>
  <c r="I84" i="1"/>
  <c r="I88" i="1"/>
  <c r="I95" i="1"/>
  <c r="I105" i="1"/>
  <c r="J105" i="1" s="1"/>
  <c r="I110" i="1"/>
  <c r="I131" i="1"/>
  <c r="J155" i="1"/>
  <c r="I109" i="1"/>
  <c r="G109" i="1"/>
  <c r="I130" i="1"/>
  <c r="G130" i="1"/>
  <c r="I160" i="1"/>
  <c r="J116" i="1"/>
  <c r="I133" i="1"/>
  <c r="G133" i="1"/>
  <c r="J134" i="1"/>
  <c r="J137" i="1"/>
  <c r="J144" i="1"/>
  <c r="I152" i="1"/>
  <c r="I159" i="1"/>
  <c r="G159" i="1"/>
  <c r="G160" i="1"/>
  <c r="I163" i="1"/>
  <c r="J163" i="1" s="1"/>
  <c r="G166" i="1"/>
  <c r="G177" i="1"/>
  <c r="I166" i="1"/>
  <c r="I177" i="1"/>
  <c r="J55" i="2" l="1"/>
  <c r="J140" i="2"/>
  <c r="J126" i="2"/>
  <c r="J100" i="2"/>
  <c r="J180" i="2"/>
  <c r="J33" i="2"/>
  <c r="J118" i="1"/>
  <c r="J43" i="1"/>
  <c r="J107" i="1"/>
  <c r="J61" i="1"/>
  <c r="J19" i="1"/>
  <c r="J130" i="1"/>
  <c r="J104" i="1"/>
  <c r="J94" i="1"/>
  <c r="J16" i="1"/>
  <c r="J123" i="1"/>
  <c r="J205" i="1"/>
  <c r="J166" i="1"/>
  <c r="J41" i="1"/>
  <c r="J9" i="1"/>
  <c r="J87" i="1"/>
  <c r="J78" i="1"/>
  <c r="J62" i="1"/>
  <c r="J161" i="1"/>
  <c r="J192" i="1"/>
  <c r="J85" i="1"/>
  <c r="J110" i="1"/>
  <c r="J183" i="1"/>
  <c r="J131" i="1"/>
  <c r="J109" i="1"/>
  <c r="J88" i="1"/>
  <c r="J81" i="1"/>
  <c r="J13" i="1"/>
  <c r="J84" i="1"/>
  <c r="J79" i="1"/>
  <c r="J95" i="1"/>
  <c r="J160" i="1"/>
  <c r="J152" i="1"/>
  <c r="J177" i="1"/>
  <c r="J143" i="1"/>
  <c r="J18" i="1"/>
  <c r="J159" i="1"/>
  <c r="J133" i="1"/>
  <c r="J26" i="1"/>
  <c r="G206" i="1"/>
  <c r="J8" i="1"/>
  <c r="J15" i="1"/>
  <c r="J68" i="1"/>
  <c r="I206" i="1"/>
  <c r="J210" i="2" l="1"/>
  <c r="J211" i="2" s="1"/>
  <c r="J212" i="2" s="1"/>
  <c r="J75" i="1"/>
  <c r="J55" i="1"/>
  <c r="J198" i="1"/>
  <c r="J141" i="1"/>
  <c r="J127" i="1"/>
  <c r="J33" i="1"/>
  <c r="J101" i="1"/>
  <c r="J157" i="1"/>
  <c r="J181" i="1"/>
  <c r="J206" i="1" l="1"/>
  <c r="J207" i="1" l="1"/>
  <c r="J208" i="1" s="1"/>
</calcChain>
</file>

<file path=xl/sharedStrings.xml><?xml version="1.0" encoding="utf-8"?>
<sst xmlns="http://schemas.openxmlformats.org/spreadsheetml/2006/main" count="811" uniqueCount="119">
  <si>
    <t>Выполнение строительных работ по чистовой отделке 4ого этажа АБК на объекте «Реконструкция комплекса производственных объектов ОАО «Северное Молоко», 5й этап, расположенном по адресу: Вологодская обл., г. Грязовец, ул. Соколовская, д.59. согласно ТЗ.</t>
  </si>
  <si>
    <t>Наименование</t>
  </si>
  <si>
    <t>Ед.изм.</t>
  </si>
  <si>
    <t>Объём работ по ТЗ</t>
  </si>
  <si>
    <t>Общество с ограниченной ответственностью "РСК "Камелот"</t>
  </si>
  <si>
    <t>ИНН/КПП</t>
  </si>
  <si>
    <t>3525469493 / 352501001</t>
  </si>
  <si>
    <t>Наличие СРО</t>
  </si>
  <si>
    <t>отсутствует</t>
  </si>
  <si>
    <t>Стоимость материалов, руб. с НДС</t>
  </si>
  <si>
    <t>Стоимость работ, руб. с НДС</t>
  </si>
  <si>
    <t>Стоимость итого, руб, с НДС:</t>
  </si>
  <si>
    <t>1. конференц-зал</t>
  </si>
  <si>
    <t>Штукатурка стен гипсовой смесью толщина слоя до 30мм по маякам</t>
  </si>
  <si>
    <t>м2</t>
  </si>
  <si>
    <t>Обшивка стен ГКЛ в два слоя по металлическому каркасу</t>
  </si>
  <si>
    <t>м²</t>
  </si>
  <si>
    <t xml:space="preserve">Устройство ниши для скрытой подсветки </t>
  </si>
  <si>
    <t>м.пог</t>
  </si>
  <si>
    <t>Подготовка под окраску и окраска ниши для скрытой подсветки</t>
  </si>
  <si>
    <t>Устройство гипсовых 3Д панелей размером 600х600мм, в том числе шпаклевка и шлифовка</t>
  </si>
  <si>
    <t xml:space="preserve">Подготовка стен под окраску в том числе грунтовка, шпаклевка за три раза </t>
  </si>
  <si>
    <t>Окраска стен глубокоматовой краской Dulux (цвета по вееру Dulux) (цвет согласовать с заказчиком) окраска стен разными цветами</t>
  </si>
  <si>
    <t>Устройство молдингов ППУ в том числе шпаклевка и шлифовка</t>
  </si>
  <si>
    <t>Устройство декоративной рейки лайт-брус</t>
  </si>
  <si>
    <t>Облицовка стен керамогранитной плиткой 1,2х0,6м. Плитка керамогранитная Роверелла бежевый Kerama Marazzi  1,2х0,6м</t>
  </si>
  <si>
    <t>Облицовка стен керамогранитной плиткой макси-формат 1,2х2,38м. Плитка керамогранитная Роверелла пепельный Kerama Marazzi  1,2х2,38м</t>
  </si>
  <si>
    <t xml:space="preserve">Устройство подвесного потолка из ГКЛ в один слой по металлическому двухуровневому каркасу </t>
  </si>
  <si>
    <t>Подготовка потолка под окраску в том числе  грунтовка, шпаклевка за два раза</t>
  </si>
  <si>
    <t>Оклейка потолка стеклохолстом</t>
  </si>
  <si>
    <t>Окраска потолка глубокоматовой краской Dulux</t>
  </si>
  <si>
    <t>Устройство наливного пола до 10 мм, в том числе обеспыливание, огрунтовка за два раза</t>
  </si>
  <si>
    <t>Устройство чистовых полов кварцевым ламинатом (spc-покрытие)  Forbo Parquet дуб Робуста градиент</t>
  </si>
  <si>
    <t>Устройство плинтуса ППУ, в том числе шпаклевка и шлифовка</t>
  </si>
  <si>
    <t>Окраска стойки металлической за два раза</t>
  </si>
  <si>
    <t>Сборка и установка дверного блока с коробкой скытого монтажа, размер 1х2,15м в том числе устройство примыкания дверной коробки скрытого монтажа к стене, дополнителное армирование, шпаклевание примыкания дверной коробки скрытого монтажа к стене с проклейкой стеклохолстом</t>
  </si>
  <si>
    <t>шт</t>
  </si>
  <si>
    <t>Сборка и установка дверного блока с коробкой скытого монтажа, размер 0,8х2,15м в том числе устройство примыкания дверной коробки скрытого монтажа к стене, дополнителное армирование, шпаклевание примыкания дверной коробки скрытого монтажа к стене с проклейкой стеклохолстом</t>
  </si>
  <si>
    <t>Окраска дверей скрытого монтажа</t>
  </si>
  <si>
    <t>Облицовка дверных и оконных откосов ГВЛ по металлическому каркасу</t>
  </si>
  <si>
    <t>Подготовка дверных откосов под окраску в том числе грунтовка, шпаклевка за три раза. Ширина откосов до 500мм.</t>
  </si>
  <si>
    <t>Окраска дверных откосов  глубокоматовой краской Dulux (цвета по вееру Dulux) (цвет согласовать с заказчиком). Ширина откосов до 500мм.</t>
  </si>
  <si>
    <t>Итого (1. конференц-зал) :</t>
  </si>
  <si>
    <t>2. Кухня</t>
  </si>
  <si>
    <t>Устройство полос в глубь покрытия из штукатурки алюминиевыми профилями</t>
  </si>
  <si>
    <t>Облицовка стен керамогранитной плиткой 1,2х0,6м. Плитка керамогранитная Italon ELEMENT ACERO RET  1,2х0,6м, 1,2х0,2 м</t>
  </si>
  <si>
    <t xml:space="preserve">Устройство подвесного потолка из ГВЛ в один слой по металлическому каркасу </t>
  </si>
  <si>
    <t>Итого (2. Кухня) :</t>
  </si>
  <si>
    <t>3. Приемная</t>
  </si>
  <si>
    <t>Устройство чистовых полов из инженерной доски</t>
  </si>
  <si>
    <t>Устройство плинтуса (теневой звзор), в том числе штробление под профиль, установка профиля, штукатурка примыкания</t>
  </si>
  <si>
    <t>Итого (3. Приемная) :</t>
  </si>
  <si>
    <t>4. Кабинет директора</t>
  </si>
  <si>
    <t>Устройство декоративной штукатурки</t>
  </si>
  <si>
    <t>Облицовка стен керамогранитной плиткой 1,2х0,6м. Плитка керамогранитная Роверелла пепельный Kerama Marazzi  1,2х0,6м</t>
  </si>
  <si>
    <t>Итого (4. Кабинет директора) :</t>
  </si>
  <si>
    <t>5. Комната отдыха</t>
  </si>
  <si>
    <t>Устройство декоративной перегородки из лайтбруса</t>
  </si>
  <si>
    <t>Облицовка стен керамогранитной плиткой макси-формат 1,2х2,38м с установкой латунного профиля. Плитка керамогранитная Imola Koala B Beige 1,2х2,4м., 0,24х2,4 м.</t>
  </si>
  <si>
    <t>Облицовка оконных откосов керамогранитной плиткой.</t>
  </si>
  <si>
    <t>Итого (5. Комната отдыха) :</t>
  </si>
  <si>
    <t>6. С/у комнаты отдыха</t>
  </si>
  <si>
    <t xml:space="preserve">Устройство обмазочной гидроизоляции пола и стен в два слоя </t>
  </si>
  <si>
    <t xml:space="preserve">Облицовка стен керамогранитной плиткой 0,6*1,2м  с подрезкой наружных углов под 45гр. Плитка керамогранитная Италон Серфейс Картен 0,6х1,2м </t>
  </si>
  <si>
    <t>Укладка плитки на пол 0,6х0,6м</t>
  </si>
  <si>
    <t>Итого (6. с/у комнаты отдыха) :</t>
  </si>
  <si>
    <t>7. Коридор</t>
  </si>
  <si>
    <t>Устройство чистовых полов коммерческим линолеумом типа Forbo (ЛИНОЛЕУМ Eternal Material Concrete 13482 либо аналог по согласованию с заказчиком), включая использование согласно техническим условиям производителя спец грунтовки (УНИВЕРСАЛЬНАЯ ГРУНТОВКА 044 EUROPRIMER MULTI либо аналог), спец. Клея (FORBO 522 EUROSAFE STAR TACK. УНИВЕРСАЛЬНЫЙ КЛЕЙ 13КГ.) и устройство спец герметизирующего шнура во всех стыках. Тип покрытия требуется согласовать с заказчиком.</t>
  </si>
  <si>
    <t>Устройство алюминиевого плинтуса с нишей для подсветки</t>
  </si>
  <si>
    <t>Подготовка оконных откосов под окраску в том числе грунтовка, шпаклевка за три раза. Ширина откосов до 500мм.</t>
  </si>
  <si>
    <t>Окраска  оконных откосов  глубокоматовой краской Dulux (цвета по вееру Dulux) (цвет согласовать с заказчиком). Ширина откосов до 500мм.</t>
  </si>
  <si>
    <t xml:space="preserve">Установка подоконника из ПВХ у окон наружных шириной до 600мм </t>
  </si>
  <si>
    <t>Итого (7. Коридор) :</t>
  </si>
  <si>
    <t>8. С/у 4 этаж</t>
  </si>
  <si>
    <t xml:space="preserve">Устройство обмазочной гидроизоляции пола и стен на высоту 300мм в два слоя </t>
  </si>
  <si>
    <t xml:space="preserve">Облицовка стен керамогранитной плиткой 0,6*1,2м  с установкой латунного профиля. Плитка керамогранитная Италон Серфейс Картен 0,6х1,2м. Плитка керамогранитная Италон Серфейс Стил 0,6х1,2м </t>
  </si>
  <si>
    <t>Облицовка стен плиткой керамической 20х20см, 15х15см. Плитка керамическая КМ каледоскоп цвет серо-бежевый, бежевый, песок 20х20см. АККОРД ГРАНЬ ГЛЯНЦЕВЫЙ 8,5Х28,5</t>
  </si>
  <si>
    <t>Облицовка дверных откосов керамогранитной плиткой.</t>
  </si>
  <si>
    <t>Итого (8. с/у 4 этаж) :</t>
  </si>
  <si>
    <t>9. Кабинеты 4 этаж, гардеробная</t>
  </si>
  <si>
    <t xml:space="preserve">Устройство плинтусов ПВХ (цвет и тип плинтусов согласовать перед заказом с заказчиком) </t>
  </si>
  <si>
    <t>Итого (9. Кабинеты 4 этаж, гардеробная.) :</t>
  </si>
  <si>
    <t>10. Двери. Пергородка. Ниши под конвекторы</t>
  </si>
  <si>
    <t>Установка двери противопожарной, со стеклом, цвет черный, с доводчиком, размер по проему 1,1х2,15м</t>
  </si>
  <si>
    <t>Установка двери противопожарной, цвет RAL 1014 или 7032, с доводчиком, размер по проему 1,1х2,15м</t>
  </si>
  <si>
    <t>шт.</t>
  </si>
  <si>
    <t xml:space="preserve">Устройство ниши в бетонном полу под конвектор внутрипольный </t>
  </si>
  <si>
    <t>Устройство перегородки из алюминиевого профиля RAL 7040, с дверю, стекло с двух сторон, одно сткло тонированное</t>
  </si>
  <si>
    <t>Заделка раствором ниш под конвекторы внутрипольные после их установки</t>
  </si>
  <si>
    <t>Итого (10. Двери. Пергородка. Ниши под конвекторы.) :</t>
  </si>
  <si>
    <t>Стоимость ИТОГО с НДС, руб.</t>
  </si>
  <si>
    <t>НДС, руб.</t>
  </si>
  <si>
    <t>Стоимость без НДС, руб.</t>
  </si>
  <si>
    <t>Срок выполнения работ</t>
  </si>
  <si>
    <t>150 дней с момента поступления авансвого платежа</t>
  </si>
  <si>
    <t>Условия гарантии</t>
  </si>
  <si>
    <t>60 мес.</t>
  </si>
  <si>
    <t>Порядок расчетов, предоплата</t>
  </si>
  <si>
    <t>Аванс 70 %, окончательный расчет после подписания Актов</t>
  </si>
  <si>
    <t>Опыт работы</t>
  </si>
  <si>
    <t>Отражен в референс-листе</t>
  </si>
  <si>
    <t>10. Двери. Пергородка. Ниши под конвекторы.</t>
  </si>
  <si>
    <t>11. Монтаж конвекторов.</t>
  </si>
  <si>
    <t>Монтаж и подключение к системе отопления конвекторов внутрипольных длина 2400мм, с решеткой в цвет по RAL</t>
  </si>
  <si>
    <t>Монтаж и подключение к системе отопления конвекторов внутрипольных длина 2200мм с решеткой в цвет по RAL</t>
  </si>
  <si>
    <t xml:space="preserve">Монтаж и подключение термостата настенного для конвектора </t>
  </si>
  <si>
    <t>Итого (11. Монтаж конвекторов.) :</t>
  </si>
  <si>
    <t>пока не поменяли</t>
  </si>
  <si>
    <t>Таблица для предоставления коммерческого предложения.
Выполнение строительных работ по чистовой отделке 4ого этажа АБК на объекте «Реконструкция комплекса производственных объектов ОАО «Северное Молоко», 5й этап, расположенном по адресу: Вологодская обл., г. Грязовец, ул. Соколовская, д.59.</t>
  </si>
  <si>
    <t>Участник тендерного отбора</t>
  </si>
  <si>
    <t>Указать ИНН / КПП</t>
  </si>
  <si>
    <t>Указать срок выполнения работ в календарных днях</t>
  </si>
  <si>
    <t>Указать срок гарантии</t>
  </si>
  <si>
    <t>Указать условия оплаты</t>
  </si>
  <si>
    <t>Предоставить референс лист</t>
  </si>
  <si>
    <t>1. Конференц-зал</t>
  </si>
  <si>
    <t>Наименование работ и название помещений</t>
  </si>
  <si>
    <t>Комментарии</t>
  </si>
  <si>
    <t>Все проектные и дизайнерские решения будут выданы заинтересованным потенциальным подрядным организациям по запросу.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</si>
</sst>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12"/>
  <sheetViews>
    <sheetView topLeftCell="A100" zoomScale="60" zoomScaleNormal="60" workbookViewId="0">
      <selection activeCell="E86" sqref="E86"/>
    </sheetView>
  </sheetViews>
  <sheetFormatPr defaultRowHeight="15" x14ac:dyDescent="0.25"/>
  <cols>
    <col min="1" max="1" width="9.85546875" customWidth="1"/>
    <col min="2" max="2" width="5.28515625" style="14" customWidth="1"/>
    <col min="3" max="3" width="70.7109375" style="14" customWidth="1"/>
    <col min="4" max="4" width="7.28515625" style="14" customWidth="1"/>
    <col min="5" max="5" width="11.85546875" style="14" customWidth="1"/>
    <col min="6" max="6" width="13.7109375" style="14" customWidth="1"/>
    <col min="7" max="7" width="18.7109375" style="14" customWidth="1"/>
    <col min="8" max="8" width="13.28515625" style="14" customWidth="1"/>
    <col min="9" max="9" width="18.5703125" style="14" customWidth="1"/>
    <col min="10" max="10" width="24.28515625" style="14" customWidth="1"/>
  </cols>
  <sheetData>
    <row r="1" spans="2:10" ht="61.9" customHeight="1" x14ac:dyDescent="0.25">
      <c r="B1" s="24" t="s">
        <v>0</v>
      </c>
      <c r="C1" s="25"/>
      <c r="D1" s="25"/>
      <c r="E1" s="25"/>
      <c r="F1" s="25"/>
      <c r="G1" s="25"/>
      <c r="H1" s="25"/>
      <c r="I1" s="25"/>
      <c r="J1" s="25"/>
    </row>
    <row r="2" spans="2:10" ht="28.5" customHeight="1" x14ac:dyDescent="0.25">
      <c r="B2" s="26"/>
      <c r="C2" s="25" t="s">
        <v>1</v>
      </c>
      <c r="D2" s="25" t="s">
        <v>2</v>
      </c>
      <c r="E2" s="25" t="s">
        <v>3</v>
      </c>
      <c r="F2" s="25" t="s">
        <v>4</v>
      </c>
      <c r="G2" s="25"/>
      <c r="H2" s="25"/>
      <c r="I2" s="25"/>
      <c r="J2" s="25"/>
    </row>
    <row r="3" spans="2:10" ht="37.5" customHeight="1" x14ac:dyDescent="0.25">
      <c r="B3" s="26"/>
      <c r="C3" s="25"/>
      <c r="D3" s="25"/>
      <c r="E3" s="25"/>
      <c r="F3" s="25"/>
      <c r="G3" s="25"/>
      <c r="H3" s="25"/>
      <c r="I3" s="25"/>
      <c r="J3" s="25"/>
    </row>
    <row r="4" spans="2:10" ht="24.4" customHeight="1" x14ac:dyDescent="0.25">
      <c r="B4" s="1"/>
      <c r="C4" s="1" t="s">
        <v>5</v>
      </c>
      <c r="D4" s="2"/>
      <c r="E4" s="2"/>
      <c r="F4" s="25" t="s">
        <v>6</v>
      </c>
      <c r="G4" s="25"/>
      <c r="H4" s="25"/>
      <c r="I4" s="25"/>
      <c r="J4" s="25"/>
    </row>
    <row r="5" spans="2:10" ht="25.5" customHeight="1" x14ac:dyDescent="0.25">
      <c r="B5" s="1"/>
      <c r="C5" s="1" t="s">
        <v>7</v>
      </c>
      <c r="D5" s="1"/>
      <c r="E5" s="1"/>
      <c r="F5" s="25" t="s">
        <v>8</v>
      </c>
      <c r="G5" s="25"/>
      <c r="H5" s="25"/>
      <c r="I5" s="25"/>
      <c r="J5" s="25"/>
    </row>
    <row r="6" spans="2:10" ht="42.4" customHeight="1" x14ac:dyDescent="0.25">
      <c r="B6" s="1"/>
      <c r="C6" s="1"/>
      <c r="D6" s="1"/>
      <c r="E6" s="1"/>
      <c r="F6" s="27" t="s">
        <v>9</v>
      </c>
      <c r="G6" s="27"/>
      <c r="H6" s="27" t="s">
        <v>10</v>
      </c>
      <c r="I6" s="27"/>
      <c r="J6" s="3" t="s">
        <v>11</v>
      </c>
    </row>
    <row r="7" spans="2:10" ht="22.9" customHeight="1" x14ac:dyDescent="0.25">
      <c r="B7" s="1"/>
      <c r="C7" s="2" t="s">
        <v>12</v>
      </c>
      <c r="D7" s="1"/>
      <c r="E7" s="1"/>
      <c r="F7" s="3"/>
      <c r="G7" s="3"/>
      <c r="H7" s="3"/>
      <c r="I7" s="3"/>
      <c r="J7" s="3"/>
    </row>
    <row r="8" spans="2:10" ht="36" customHeight="1" x14ac:dyDescent="0.25">
      <c r="B8" s="4">
        <v>1</v>
      </c>
      <c r="C8" s="5" t="s">
        <v>13</v>
      </c>
      <c r="D8" s="4" t="s">
        <v>14</v>
      </c>
      <c r="E8" s="6">
        <f>3*4-1.9+8+3*8-2.1</f>
        <v>40</v>
      </c>
      <c r="F8" s="7">
        <v>720</v>
      </c>
      <c r="G8" s="7">
        <f t="shared" ref="G8:G32" si="0">F8*E8</f>
        <v>28800</v>
      </c>
      <c r="H8" s="7">
        <v>500</v>
      </c>
      <c r="I8" s="7">
        <f t="shared" ref="I8:I32" si="1">H8*E8</f>
        <v>20000</v>
      </c>
      <c r="J8" s="7">
        <f t="shared" ref="J8:J32" si="2">G8+I8</f>
        <v>48800</v>
      </c>
    </row>
    <row r="9" spans="2:10" ht="25.15" customHeight="1" x14ac:dyDescent="0.25">
      <c r="B9" s="4">
        <v>2</v>
      </c>
      <c r="C9" s="5" t="s">
        <v>15</v>
      </c>
      <c r="D9" s="4" t="s">
        <v>16</v>
      </c>
      <c r="E9" s="8">
        <f>3*2.8+2*8+6.37*2.8+0.764</f>
        <v>43</v>
      </c>
      <c r="F9" s="7">
        <v>1230</v>
      </c>
      <c r="G9" s="7">
        <f t="shared" si="0"/>
        <v>52890</v>
      </c>
      <c r="H9" s="7">
        <v>800</v>
      </c>
      <c r="I9" s="7">
        <f t="shared" si="1"/>
        <v>34400</v>
      </c>
      <c r="J9" s="7">
        <f t="shared" si="2"/>
        <v>87290</v>
      </c>
    </row>
    <row r="10" spans="2:10" ht="19.149999999999999" customHeight="1" x14ac:dyDescent="0.25">
      <c r="B10" s="4">
        <v>3</v>
      </c>
      <c r="C10" s="5" t="s">
        <v>17</v>
      </c>
      <c r="D10" s="4" t="s">
        <v>18</v>
      </c>
      <c r="E10" s="9">
        <f>2.8*3+5+8</f>
        <v>21.4</v>
      </c>
      <c r="F10" s="7">
        <v>850</v>
      </c>
      <c r="G10" s="7">
        <f t="shared" si="0"/>
        <v>18190</v>
      </c>
      <c r="H10" s="7">
        <v>2500</v>
      </c>
      <c r="I10" s="7">
        <f t="shared" si="1"/>
        <v>53500</v>
      </c>
      <c r="J10" s="7">
        <f t="shared" si="2"/>
        <v>71690</v>
      </c>
    </row>
    <row r="11" spans="2:10" ht="35.450000000000003" customHeight="1" x14ac:dyDescent="0.25">
      <c r="B11" s="4">
        <v>4</v>
      </c>
      <c r="C11" s="5" t="s">
        <v>19</v>
      </c>
      <c r="D11" s="4" t="s">
        <v>18</v>
      </c>
      <c r="E11" s="9">
        <f>2.8*3+5+8</f>
        <v>21.4</v>
      </c>
      <c r="F11" s="7">
        <v>420</v>
      </c>
      <c r="G11" s="7">
        <f t="shared" si="0"/>
        <v>8988</v>
      </c>
      <c r="H11" s="7">
        <v>540</v>
      </c>
      <c r="I11" s="7">
        <f t="shared" si="1"/>
        <v>11556</v>
      </c>
      <c r="J11" s="7">
        <f t="shared" si="2"/>
        <v>20544</v>
      </c>
    </row>
    <row r="12" spans="2:10" ht="37.5" x14ac:dyDescent="0.25">
      <c r="B12" s="4">
        <v>5</v>
      </c>
      <c r="C12" s="5" t="s">
        <v>20</v>
      </c>
      <c r="D12" s="4" t="s">
        <v>14</v>
      </c>
      <c r="E12" s="8">
        <v>9</v>
      </c>
      <c r="F12" s="7">
        <v>6500</v>
      </c>
      <c r="G12" s="7">
        <f t="shared" si="0"/>
        <v>58500</v>
      </c>
      <c r="H12" s="7">
        <v>5000</v>
      </c>
      <c r="I12" s="7">
        <f t="shared" si="1"/>
        <v>45000</v>
      </c>
      <c r="J12" s="7">
        <f t="shared" si="2"/>
        <v>103500</v>
      </c>
    </row>
    <row r="13" spans="2:10" ht="37.5" x14ac:dyDescent="0.25">
      <c r="B13" s="4">
        <v>6</v>
      </c>
      <c r="C13" s="5" t="s">
        <v>21</v>
      </c>
      <c r="D13" s="4" t="s">
        <v>14</v>
      </c>
      <c r="E13" s="6">
        <f>8*2*2+3.4*2.8+0.8*2.8*2-2.1-1.9+3</f>
        <v>44.999999999999993</v>
      </c>
      <c r="F13" s="7">
        <v>320</v>
      </c>
      <c r="G13" s="7">
        <f t="shared" si="0"/>
        <v>14399.999999999998</v>
      </c>
      <c r="H13" s="7">
        <v>370</v>
      </c>
      <c r="I13" s="7">
        <f t="shared" si="1"/>
        <v>16649.999999999996</v>
      </c>
      <c r="J13" s="7">
        <f t="shared" si="2"/>
        <v>31049.999999999993</v>
      </c>
    </row>
    <row r="14" spans="2:10" ht="55.9" customHeight="1" x14ac:dyDescent="0.25">
      <c r="B14" s="4">
        <v>7</v>
      </c>
      <c r="C14" s="5" t="s">
        <v>22</v>
      </c>
      <c r="D14" s="4" t="s">
        <v>14</v>
      </c>
      <c r="E14" s="6">
        <v>45</v>
      </c>
      <c r="F14" s="7">
        <v>460</v>
      </c>
      <c r="G14" s="7">
        <f t="shared" si="0"/>
        <v>20700</v>
      </c>
      <c r="H14" s="7">
        <v>250</v>
      </c>
      <c r="I14" s="7">
        <f t="shared" si="1"/>
        <v>11250</v>
      </c>
      <c r="J14" s="7">
        <f t="shared" si="2"/>
        <v>31950</v>
      </c>
    </row>
    <row r="15" spans="2:10" ht="38.450000000000003" customHeight="1" x14ac:dyDescent="0.25">
      <c r="B15" s="4">
        <v>8</v>
      </c>
      <c r="C15" s="5" t="s">
        <v>23</v>
      </c>
      <c r="D15" s="4" t="s">
        <v>18</v>
      </c>
      <c r="E15" s="8">
        <f>122*2</f>
        <v>244</v>
      </c>
      <c r="F15" s="7">
        <v>360</v>
      </c>
      <c r="G15" s="7">
        <f t="shared" si="0"/>
        <v>87840</v>
      </c>
      <c r="H15" s="7">
        <v>300</v>
      </c>
      <c r="I15" s="7">
        <f t="shared" si="1"/>
        <v>73200</v>
      </c>
      <c r="J15" s="7">
        <f t="shared" si="2"/>
        <v>161040</v>
      </c>
    </row>
    <row r="16" spans="2:10" ht="37.5" x14ac:dyDescent="0.25">
      <c r="B16" s="4">
        <v>9</v>
      </c>
      <c r="C16" s="5" t="s">
        <v>24</v>
      </c>
      <c r="D16" s="4" t="s">
        <v>18</v>
      </c>
      <c r="E16" s="8">
        <f>28*2</f>
        <v>56</v>
      </c>
      <c r="F16" s="7">
        <v>750</v>
      </c>
      <c r="G16" s="7">
        <f t="shared" si="0"/>
        <v>42000</v>
      </c>
      <c r="H16" s="7">
        <v>400</v>
      </c>
      <c r="I16" s="7">
        <f t="shared" si="1"/>
        <v>22400</v>
      </c>
      <c r="J16" s="7">
        <f t="shared" si="2"/>
        <v>64400</v>
      </c>
    </row>
    <row r="17" spans="2:10" ht="54.6" customHeight="1" x14ac:dyDescent="0.25">
      <c r="B17" s="4">
        <v>10</v>
      </c>
      <c r="C17" s="5" t="s">
        <v>25</v>
      </c>
      <c r="D17" s="4" t="s">
        <v>14</v>
      </c>
      <c r="E17" s="8">
        <v>16</v>
      </c>
      <c r="F17" s="7">
        <v>5100</v>
      </c>
      <c r="G17" s="7">
        <f t="shared" si="0"/>
        <v>81600</v>
      </c>
      <c r="H17" s="7">
        <v>4000</v>
      </c>
      <c r="I17" s="7">
        <f t="shared" si="1"/>
        <v>64000</v>
      </c>
      <c r="J17" s="7">
        <f t="shared" si="2"/>
        <v>145600</v>
      </c>
    </row>
    <row r="18" spans="2:10" ht="57" customHeight="1" x14ac:dyDescent="0.25">
      <c r="B18" s="4">
        <v>11</v>
      </c>
      <c r="C18" s="5" t="s">
        <v>26</v>
      </c>
      <c r="D18" s="4" t="s">
        <v>14</v>
      </c>
      <c r="E18" s="8">
        <f>4.8*3</f>
        <v>14.399999999999999</v>
      </c>
      <c r="F18" s="7">
        <v>8700</v>
      </c>
      <c r="G18" s="7">
        <f t="shared" si="0"/>
        <v>125279.99999999999</v>
      </c>
      <c r="H18" s="7">
        <v>12000</v>
      </c>
      <c r="I18" s="7">
        <f t="shared" si="1"/>
        <v>172799.99999999997</v>
      </c>
      <c r="J18" s="7">
        <f t="shared" si="2"/>
        <v>298079.99999999994</v>
      </c>
    </row>
    <row r="19" spans="2:10" ht="40.15" customHeight="1" x14ac:dyDescent="0.25">
      <c r="B19" s="4">
        <v>12</v>
      </c>
      <c r="C19" s="5" t="s">
        <v>27</v>
      </c>
      <c r="D19" s="4" t="s">
        <v>14</v>
      </c>
      <c r="E19" s="6">
        <f>8*6.4</f>
        <v>51.2</v>
      </c>
      <c r="F19" s="7">
        <v>1200</v>
      </c>
      <c r="G19" s="7">
        <f t="shared" si="0"/>
        <v>61440</v>
      </c>
      <c r="H19" s="7">
        <v>1100</v>
      </c>
      <c r="I19" s="7">
        <f t="shared" si="1"/>
        <v>56320</v>
      </c>
      <c r="J19" s="7">
        <f t="shared" si="2"/>
        <v>117760</v>
      </c>
    </row>
    <row r="20" spans="2:10" ht="41.45" customHeight="1" x14ac:dyDescent="0.25">
      <c r="B20" s="4">
        <v>13</v>
      </c>
      <c r="C20" s="5" t="s">
        <v>28</v>
      </c>
      <c r="D20" s="4" t="s">
        <v>14</v>
      </c>
      <c r="E20" s="6">
        <v>51.2</v>
      </c>
      <c r="F20" s="7">
        <v>320</v>
      </c>
      <c r="G20" s="7">
        <f t="shared" si="0"/>
        <v>16384</v>
      </c>
      <c r="H20" s="7">
        <v>420</v>
      </c>
      <c r="I20" s="7">
        <f t="shared" si="1"/>
        <v>21504</v>
      </c>
      <c r="J20" s="7">
        <f t="shared" si="2"/>
        <v>37888</v>
      </c>
    </row>
    <row r="21" spans="2:10" ht="22.5" customHeight="1" x14ac:dyDescent="0.25">
      <c r="B21" s="4">
        <v>14</v>
      </c>
      <c r="C21" s="5" t="s">
        <v>29</v>
      </c>
      <c r="D21" s="4" t="s">
        <v>14</v>
      </c>
      <c r="E21" s="6">
        <v>51.2</v>
      </c>
      <c r="F21" s="7">
        <v>240</v>
      </c>
      <c r="G21" s="7">
        <f t="shared" si="0"/>
        <v>12288</v>
      </c>
      <c r="H21" s="7">
        <v>190</v>
      </c>
      <c r="I21" s="7">
        <f t="shared" si="1"/>
        <v>9728</v>
      </c>
      <c r="J21" s="7">
        <f t="shared" si="2"/>
        <v>22016</v>
      </c>
    </row>
    <row r="22" spans="2:10" ht="27.4" customHeight="1" x14ac:dyDescent="0.25">
      <c r="B22" s="4">
        <v>15</v>
      </c>
      <c r="C22" s="5" t="s">
        <v>30</v>
      </c>
      <c r="D22" s="4" t="s">
        <v>14</v>
      </c>
      <c r="E22" s="6">
        <v>51.2</v>
      </c>
      <c r="F22" s="7">
        <v>400</v>
      </c>
      <c r="G22" s="7">
        <f t="shared" si="0"/>
        <v>20480</v>
      </c>
      <c r="H22" s="7">
        <v>200</v>
      </c>
      <c r="I22" s="7">
        <f t="shared" si="1"/>
        <v>10240</v>
      </c>
      <c r="J22" s="7">
        <f t="shared" si="2"/>
        <v>30720</v>
      </c>
    </row>
    <row r="23" spans="2:10" ht="41.45" customHeight="1" x14ac:dyDescent="0.25">
      <c r="B23" s="4">
        <v>16</v>
      </c>
      <c r="C23" s="5" t="s">
        <v>31</v>
      </c>
      <c r="D23" s="4" t="s">
        <v>16</v>
      </c>
      <c r="E23" s="6">
        <v>51.2</v>
      </c>
      <c r="F23" s="7">
        <v>650</v>
      </c>
      <c r="G23" s="7">
        <f t="shared" si="0"/>
        <v>33280</v>
      </c>
      <c r="H23" s="7">
        <v>190</v>
      </c>
      <c r="I23" s="7">
        <f t="shared" si="1"/>
        <v>9728</v>
      </c>
      <c r="J23" s="7">
        <f t="shared" si="2"/>
        <v>43008</v>
      </c>
    </row>
    <row r="24" spans="2:10" ht="44.65" customHeight="1" x14ac:dyDescent="0.25">
      <c r="B24" s="4">
        <v>17</v>
      </c>
      <c r="C24" s="5" t="s">
        <v>32</v>
      </c>
      <c r="D24" s="4" t="s">
        <v>14</v>
      </c>
      <c r="E24" s="6">
        <v>51.2</v>
      </c>
      <c r="F24" s="7">
        <v>4600</v>
      </c>
      <c r="G24" s="7">
        <f t="shared" si="0"/>
        <v>235520</v>
      </c>
      <c r="H24" s="7">
        <v>450</v>
      </c>
      <c r="I24" s="7">
        <f t="shared" si="1"/>
        <v>23040</v>
      </c>
      <c r="J24" s="7">
        <f t="shared" si="2"/>
        <v>258560</v>
      </c>
    </row>
    <row r="25" spans="2:10" ht="38.450000000000003" customHeight="1" x14ac:dyDescent="0.25">
      <c r="B25" s="4">
        <v>18</v>
      </c>
      <c r="C25" s="5" t="s">
        <v>33</v>
      </c>
      <c r="D25" s="4" t="s">
        <v>18</v>
      </c>
      <c r="E25" s="8">
        <v>4</v>
      </c>
      <c r="F25" s="7">
        <v>1100</v>
      </c>
      <c r="G25" s="7">
        <f t="shared" si="0"/>
        <v>4400</v>
      </c>
      <c r="H25" s="7">
        <v>500</v>
      </c>
      <c r="I25" s="7">
        <f t="shared" si="1"/>
        <v>2000</v>
      </c>
      <c r="J25" s="7">
        <f t="shared" si="2"/>
        <v>6400</v>
      </c>
    </row>
    <row r="26" spans="2:10" ht="21.6" customHeight="1" x14ac:dyDescent="0.25">
      <c r="B26" s="4">
        <v>19</v>
      </c>
      <c r="C26" s="5" t="s">
        <v>34</v>
      </c>
      <c r="D26" s="4" t="s">
        <v>18</v>
      </c>
      <c r="E26" s="8">
        <f>2.8*2</f>
        <v>5.6</v>
      </c>
      <c r="F26" s="7">
        <v>370</v>
      </c>
      <c r="G26" s="7">
        <f t="shared" si="0"/>
        <v>2072</v>
      </c>
      <c r="H26" s="7">
        <v>170</v>
      </c>
      <c r="I26" s="7">
        <f t="shared" si="1"/>
        <v>951.99999999999989</v>
      </c>
      <c r="J26" s="7">
        <f t="shared" si="2"/>
        <v>3024</v>
      </c>
    </row>
    <row r="27" spans="2:10" ht="95.65" customHeight="1" x14ac:dyDescent="0.25">
      <c r="B27" s="4">
        <v>20</v>
      </c>
      <c r="C27" s="5" t="s">
        <v>35</v>
      </c>
      <c r="D27" s="4" t="s">
        <v>36</v>
      </c>
      <c r="E27" s="8">
        <v>1</v>
      </c>
      <c r="F27" s="7">
        <v>71450</v>
      </c>
      <c r="G27" s="7">
        <f t="shared" si="0"/>
        <v>71450</v>
      </c>
      <c r="H27" s="7">
        <v>9000</v>
      </c>
      <c r="I27" s="7">
        <f t="shared" si="1"/>
        <v>9000</v>
      </c>
      <c r="J27" s="7">
        <f t="shared" si="2"/>
        <v>80450</v>
      </c>
    </row>
    <row r="28" spans="2:10" ht="106.9" customHeight="1" x14ac:dyDescent="0.25">
      <c r="B28" s="4">
        <v>21</v>
      </c>
      <c r="C28" s="5" t="s">
        <v>37</v>
      </c>
      <c r="D28" s="4" t="s">
        <v>36</v>
      </c>
      <c r="E28" s="8">
        <v>1</v>
      </c>
      <c r="F28" s="7">
        <v>68450</v>
      </c>
      <c r="G28" s="7">
        <f t="shared" si="0"/>
        <v>68450</v>
      </c>
      <c r="H28" s="7">
        <v>9000</v>
      </c>
      <c r="I28" s="7">
        <f t="shared" si="1"/>
        <v>9000</v>
      </c>
      <c r="J28" s="7">
        <f t="shared" si="2"/>
        <v>77450</v>
      </c>
    </row>
    <row r="29" spans="2:10" ht="23.65" customHeight="1" x14ac:dyDescent="0.25">
      <c r="B29" s="4">
        <v>22</v>
      </c>
      <c r="C29" s="5" t="s">
        <v>38</v>
      </c>
      <c r="D29" s="4" t="s">
        <v>36</v>
      </c>
      <c r="E29" s="8">
        <v>2</v>
      </c>
      <c r="F29" s="7">
        <v>1400</v>
      </c>
      <c r="G29" s="7">
        <f t="shared" si="0"/>
        <v>2800</v>
      </c>
      <c r="H29" s="7">
        <v>2000</v>
      </c>
      <c r="I29" s="7">
        <f t="shared" si="1"/>
        <v>4000</v>
      </c>
      <c r="J29" s="7">
        <f t="shared" si="2"/>
        <v>6800</v>
      </c>
    </row>
    <row r="30" spans="2:10" ht="39" customHeight="1" x14ac:dyDescent="0.25">
      <c r="B30" s="4">
        <v>23</v>
      </c>
      <c r="C30" s="5" t="s">
        <v>39</v>
      </c>
      <c r="D30" s="4" t="s">
        <v>18</v>
      </c>
      <c r="E30" s="8">
        <v>10.199999999999999</v>
      </c>
      <c r="F30" s="7">
        <v>650</v>
      </c>
      <c r="G30" s="7">
        <f t="shared" si="0"/>
        <v>6629.9999999999991</v>
      </c>
      <c r="H30" s="7">
        <v>850</v>
      </c>
      <c r="I30" s="7">
        <f t="shared" si="1"/>
        <v>8670</v>
      </c>
      <c r="J30" s="7">
        <f t="shared" si="2"/>
        <v>15300</v>
      </c>
    </row>
    <row r="31" spans="2:10" ht="53.45" customHeight="1" x14ac:dyDescent="0.25">
      <c r="B31" s="4">
        <v>24</v>
      </c>
      <c r="C31" s="5" t="s">
        <v>40</v>
      </c>
      <c r="D31" s="4" t="s">
        <v>18</v>
      </c>
      <c r="E31" s="8">
        <v>10.199999999999999</v>
      </c>
      <c r="F31" s="7">
        <v>250</v>
      </c>
      <c r="G31" s="7">
        <f t="shared" si="0"/>
        <v>2550</v>
      </c>
      <c r="H31" s="7">
        <v>300</v>
      </c>
      <c r="I31" s="7">
        <f t="shared" si="1"/>
        <v>3060</v>
      </c>
      <c r="J31" s="7">
        <f t="shared" si="2"/>
        <v>5610</v>
      </c>
    </row>
    <row r="32" spans="2:10" ht="58.5" customHeight="1" x14ac:dyDescent="0.25">
      <c r="B32" s="4">
        <v>25</v>
      </c>
      <c r="C32" s="5" t="s">
        <v>41</v>
      </c>
      <c r="D32" s="4" t="s">
        <v>18</v>
      </c>
      <c r="E32" s="8">
        <v>10.199999999999999</v>
      </c>
      <c r="F32" s="7">
        <v>230</v>
      </c>
      <c r="G32" s="7">
        <f t="shared" si="0"/>
        <v>2346</v>
      </c>
      <c r="H32" s="7">
        <v>170</v>
      </c>
      <c r="I32" s="7">
        <f t="shared" si="1"/>
        <v>1733.9999999999998</v>
      </c>
      <c r="J32" s="7">
        <f t="shared" si="2"/>
        <v>4080</v>
      </c>
    </row>
    <row r="33" spans="2:10" ht="22.15" customHeight="1" x14ac:dyDescent="0.25">
      <c r="B33" s="21" t="s">
        <v>42</v>
      </c>
      <c r="C33" s="22"/>
      <c r="D33" s="22"/>
      <c r="E33" s="22"/>
      <c r="F33" s="22"/>
      <c r="G33" s="22"/>
      <c r="H33" s="22"/>
      <c r="I33" s="23"/>
      <c r="J33" s="10">
        <f>SUM(J8:J32)</f>
        <v>1773010</v>
      </c>
    </row>
    <row r="34" spans="2:10" ht="28.5" customHeight="1" x14ac:dyDescent="0.25">
      <c r="B34" s="1"/>
      <c r="C34" s="2" t="s">
        <v>43</v>
      </c>
      <c r="D34" s="1"/>
      <c r="E34" s="1"/>
      <c r="F34" s="3"/>
      <c r="G34" s="3"/>
      <c r="H34" s="3"/>
      <c r="I34" s="3"/>
      <c r="J34" s="3"/>
    </row>
    <row r="35" spans="2:10" ht="42.4" customHeight="1" x14ac:dyDescent="0.25">
      <c r="B35" s="4">
        <v>26</v>
      </c>
      <c r="C35" s="5" t="s">
        <v>13</v>
      </c>
      <c r="D35" s="4" t="s">
        <v>14</v>
      </c>
      <c r="E35" s="6">
        <f>(2.9*2+6.37*2)*2.8-2.1-1.9+0.09</f>
        <v>48.001999999999995</v>
      </c>
      <c r="F35" s="7">
        <v>720</v>
      </c>
      <c r="G35" s="7">
        <f t="shared" ref="G35:G54" si="3">F35*E35</f>
        <v>34561.439999999995</v>
      </c>
      <c r="H35" s="7">
        <v>500</v>
      </c>
      <c r="I35" s="7">
        <f t="shared" ref="I35:I54" si="4">H35*E35</f>
        <v>24000.999999999996</v>
      </c>
      <c r="J35" s="7">
        <f t="shared" ref="J35:J54" si="5">G35+I35</f>
        <v>58562.439999999988</v>
      </c>
    </row>
    <row r="36" spans="2:10" ht="22.9" customHeight="1" x14ac:dyDescent="0.25">
      <c r="B36" s="4">
        <v>27</v>
      </c>
      <c r="C36" s="5" t="s">
        <v>17</v>
      </c>
      <c r="D36" s="4" t="s">
        <v>18</v>
      </c>
      <c r="E36" s="9">
        <f>6.4*2</f>
        <v>12.8</v>
      </c>
      <c r="F36" s="7">
        <v>850</v>
      </c>
      <c r="G36" s="7">
        <f t="shared" si="3"/>
        <v>10880</v>
      </c>
      <c r="H36" s="7">
        <v>2500</v>
      </c>
      <c r="I36" s="7">
        <f t="shared" si="4"/>
        <v>32000</v>
      </c>
      <c r="J36" s="7">
        <f t="shared" si="5"/>
        <v>42880</v>
      </c>
    </row>
    <row r="37" spans="2:10" ht="38.450000000000003" customHeight="1" x14ac:dyDescent="0.25">
      <c r="B37" s="4">
        <v>28</v>
      </c>
      <c r="C37" s="5" t="s">
        <v>19</v>
      </c>
      <c r="D37" s="4" t="s">
        <v>18</v>
      </c>
      <c r="E37" s="9">
        <v>12.8</v>
      </c>
      <c r="F37" s="7">
        <v>420</v>
      </c>
      <c r="G37" s="7">
        <f t="shared" si="3"/>
        <v>5376</v>
      </c>
      <c r="H37" s="7">
        <v>540</v>
      </c>
      <c r="I37" s="7">
        <f t="shared" si="4"/>
        <v>6912</v>
      </c>
      <c r="J37" s="7">
        <f t="shared" si="5"/>
        <v>12288</v>
      </c>
    </row>
    <row r="38" spans="2:10" ht="37.9" customHeight="1" x14ac:dyDescent="0.25">
      <c r="B38" s="4">
        <v>29</v>
      </c>
      <c r="C38" s="5" t="s">
        <v>21</v>
      </c>
      <c r="D38" s="4" t="s">
        <v>14</v>
      </c>
      <c r="E38" s="6">
        <f>48-4.2</f>
        <v>43.8</v>
      </c>
      <c r="F38" s="7">
        <v>320</v>
      </c>
      <c r="G38" s="7">
        <f t="shared" si="3"/>
        <v>14016</v>
      </c>
      <c r="H38" s="7">
        <v>370</v>
      </c>
      <c r="I38" s="7">
        <f t="shared" si="4"/>
        <v>16205.999999999998</v>
      </c>
      <c r="J38" s="7">
        <f t="shared" si="5"/>
        <v>30222</v>
      </c>
    </row>
    <row r="39" spans="2:10" ht="57" customHeight="1" x14ac:dyDescent="0.25">
      <c r="B39" s="4">
        <v>30</v>
      </c>
      <c r="C39" s="5" t="s">
        <v>22</v>
      </c>
      <c r="D39" s="4" t="s">
        <v>14</v>
      </c>
      <c r="E39" s="6">
        <v>43.8</v>
      </c>
      <c r="F39" s="7">
        <v>460</v>
      </c>
      <c r="G39" s="7">
        <f t="shared" si="3"/>
        <v>20148</v>
      </c>
      <c r="H39" s="7">
        <v>250</v>
      </c>
      <c r="I39" s="7">
        <f t="shared" si="4"/>
        <v>10950</v>
      </c>
      <c r="J39" s="7">
        <f t="shared" si="5"/>
        <v>31098</v>
      </c>
    </row>
    <row r="40" spans="2:10" ht="42" customHeight="1" x14ac:dyDescent="0.25">
      <c r="B40" s="4">
        <v>31</v>
      </c>
      <c r="C40" s="5" t="s">
        <v>23</v>
      </c>
      <c r="D40" s="4" t="s">
        <v>18</v>
      </c>
      <c r="E40" s="8">
        <f>84*2</f>
        <v>168</v>
      </c>
      <c r="F40" s="7">
        <v>360</v>
      </c>
      <c r="G40" s="7">
        <f t="shared" si="3"/>
        <v>60480</v>
      </c>
      <c r="H40" s="7">
        <v>300</v>
      </c>
      <c r="I40" s="7">
        <f t="shared" si="4"/>
        <v>50400</v>
      </c>
      <c r="J40" s="7">
        <f t="shared" si="5"/>
        <v>110880</v>
      </c>
    </row>
    <row r="41" spans="2:10" ht="36" customHeight="1" x14ac:dyDescent="0.25">
      <c r="B41" s="4">
        <v>32</v>
      </c>
      <c r="C41" s="5" t="s">
        <v>44</v>
      </c>
      <c r="D41" s="4" t="s">
        <v>18</v>
      </c>
      <c r="E41" s="8">
        <f>4*2</f>
        <v>8</v>
      </c>
      <c r="F41" s="7">
        <v>550</v>
      </c>
      <c r="G41" s="7">
        <f t="shared" si="3"/>
        <v>4400</v>
      </c>
      <c r="H41" s="7">
        <v>800</v>
      </c>
      <c r="I41" s="7">
        <f t="shared" si="4"/>
        <v>6400</v>
      </c>
      <c r="J41" s="7">
        <f t="shared" si="5"/>
        <v>10800</v>
      </c>
    </row>
    <row r="42" spans="2:10" ht="58.15" customHeight="1" x14ac:dyDescent="0.25">
      <c r="B42" s="4">
        <v>33</v>
      </c>
      <c r="C42" s="5" t="s">
        <v>45</v>
      </c>
      <c r="D42" s="4" t="s">
        <v>14</v>
      </c>
      <c r="E42" s="8">
        <v>4.2</v>
      </c>
      <c r="F42" s="7">
        <v>5400</v>
      </c>
      <c r="G42" s="7">
        <f t="shared" si="3"/>
        <v>22680</v>
      </c>
      <c r="H42" s="7">
        <v>4000</v>
      </c>
      <c r="I42" s="7">
        <f t="shared" si="4"/>
        <v>16800</v>
      </c>
      <c r="J42" s="7">
        <f t="shared" si="5"/>
        <v>39480</v>
      </c>
    </row>
    <row r="43" spans="2:10" ht="43.15" customHeight="1" x14ac:dyDescent="0.25">
      <c r="B43" s="4">
        <v>34</v>
      </c>
      <c r="C43" s="5" t="s">
        <v>46</v>
      </c>
      <c r="D43" s="4" t="s">
        <v>14</v>
      </c>
      <c r="E43" s="9">
        <f>2.9*6.4</f>
        <v>18.559999999999999</v>
      </c>
      <c r="F43" s="7">
        <v>950</v>
      </c>
      <c r="G43" s="7">
        <f t="shared" si="3"/>
        <v>17632</v>
      </c>
      <c r="H43" s="7">
        <v>780</v>
      </c>
      <c r="I43" s="7">
        <f t="shared" si="4"/>
        <v>14476.8</v>
      </c>
      <c r="J43" s="7">
        <f t="shared" si="5"/>
        <v>32108.799999999999</v>
      </c>
    </row>
    <row r="44" spans="2:10" ht="36" customHeight="1" x14ac:dyDescent="0.25">
      <c r="B44" s="4">
        <v>35</v>
      </c>
      <c r="C44" s="5" t="s">
        <v>28</v>
      </c>
      <c r="D44" s="4" t="s">
        <v>14</v>
      </c>
      <c r="E44" s="6">
        <v>18.600000000000001</v>
      </c>
      <c r="F44" s="7">
        <v>320</v>
      </c>
      <c r="G44" s="7">
        <f t="shared" si="3"/>
        <v>5952</v>
      </c>
      <c r="H44" s="7">
        <v>420</v>
      </c>
      <c r="I44" s="7">
        <f t="shared" si="4"/>
        <v>7812.0000000000009</v>
      </c>
      <c r="J44" s="7">
        <f t="shared" si="5"/>
        <v>13764</v>
      </c>
    </row>
    <row r="45" spans="2:10" ht="25.15" customHeight="1" x14ac:dyDescent="0.25">
      <c r="B45" s="4">
        <v>36</v>
      </c>
      <c r="C45" s="5" t="s">
        <v>29</v>
      </c>
      <c r="D45" s="4" t="s">
        <v>14</v>
      </c>
      <c r="E45" s="6">
        <v>18.600000000000001</v>
      </c>
      <c r="F45" s="7">
        <v>240</v>
      </c>
      <c r="G45" s="7">
        <f t="shared" si="3"/>
        <v>4464</v>
      </c>
      <c r="H45" s="7">
        <v>190</v>
      </c>
      <c r="I45" s="7">
        <f t="shared" si="4"/>
        <v>3534.0000000000005</v>
      </c>
      <c r="J45" s="7">
        <f t="shared" si="5"/>
        <v>7998</v>
      </c>
    </row>
    <row r="46" spans="2:10" ht="24" customHeight="1" x14ac:dyDescent="0.25">
      <c r="B46" s="4">
        <v>37</v>
      </c>
      <c r="C46" s="5" t="s">
        <v>30</v>
      </c>
      <c r="D46" s="4" t="s">
        <v>14</v>
      </c>
      <c r="E46" s="6">
        <v>18.600000000000001</v>
      </c>
      <c r="F46" s="7">
        <v>400</v>
      </c>
      <c r="G46" s="7">
        <f t="shared" si="3"/>
        <v>7440.0000000000009</v>
      </c>
      <c r="H46" s="7">
        <v>200</v>
      </c>
      <c r="I46" s="7">
        <f t="shared" si="4"/>
        <v>3720.0000000000005</v>
      </c>
      <c r="J46" s="7">
        <f t="shared" si="5"/>
        <v>11160.000000000002</v>
      </c>
    </row>
    <row r="47" spans="2:10" ht="36" customHeight="1" x14ac:dyDescent="0.25">
      <c r="B47" s="4">
        <v>38</v>
      </c>
      <c r="C47" s="5" t="s">
        <v>31</v>
      </c>
      <c r="D47" s="4" t="s">
        <v>16</v>
      </c>
      <c r="E47" s="6">
        <v>18.600000000000001</v>
      </c>
      <c r="F47" s="7">
        <v>650</v>
      </c>
      <c r="G47" s="7">
        <f t="shared" si="3"/>
        <v>12090.000000000002</v>
      </c>
      <c r="H47" s="7">
        <v>190</v>
      </c>
      <c r="I47" s="7">
        <f t="shared" si="4"/>
        <v>3534.0000000000005</v>
      </c>
      <c r="J47" s="7">
        <f t="shared" si="5"/>
        <v>15624.000000000002</v>
      </c>
    </row>
    <row r="48" spans="2:10" ht="38.450000000000003" customHeight="1" x14ac:dyDescent="0.25">
      <c r="B48" s="4">
        <v>39</v>
      </c>
      <c r="C48" s="5" t="s">
        <v>32</v>
      </c>
      <c r="D48" s="4" t="s">
        <v>14</v>
      </c>
      <c r="E48" s="6">
        <v>18.600000000000001</v>
      </c>
      <c r="F48" s="7">
        <v>4600</v>
      </c>
      <c r="G48" s="7">
        <f t="shared" si="3"/>
        <v>85560</v>
      </c>
      <c r="H48" s="7">
        <v>450</v>
      </c>
      <c r="I48" s="7">
        <f t="shared" si="4"/>
        <v>8370</v>
      </c>
      <c r="J48" s="7">
        <f t="shared" si="5"/>
        <v>93930</v>
      </c>
    </row>
    <row r="49" spans="2:10" ht="38.450000000000003" customHeight="1" x14ac:dyDescent="0.25">
      <c r="B49" s="4">
        <v>40</v>
      </c>
      <c r="C49" s="5" t="s">
        <v>33</v>
      </c>
      <c r="D49" s="4" t="s">
        <v>18</v>
      </c>
      <c r="E49" s="8">
        <f>2.9*2+6.4*2</f>
        <v>18.600000000000001</v>
      </c>
      <c r="F49" s="7">
        <v>1100</v>
      </c>
      <c r="G49" s="7">
        <f t="shared" si="3"/>
        <v>20460</v>
      </c>
      <c r="H49" s="7">
        <v>500</v>
      </c>
      <c r="I49" s="7">
        <f t="shared" si="4"/>
        <v>9300</v>
      </c>
      <c r="J49" s="7">
        <f t="shared" si="5"/>
        <v>29760</v>
      </c>
    </row>
    <row r="50" spans="2:10" ht="97.5" customHeight="1" x14ac:dyDescent="0.25">
      <c r="B50" s="4">
        <v>41</v>
      </c>
      <c r="C50" s="5" t="s">
        <v>35</v>
      </c>
      <c r="D50" s="4" t="s">
        <v>36</v>
      </c>
      <c r="E50" s="8">
        <v>1</v>
      </c>
      <c r="F50" s="7">
        <v>71450</v>
      </c>
      <c r="G50" s="7">
        <f t="shared" si="3"/>
        <v>71450</v>
      </c>
      <c r="H50" s="7">
        <v>9000</v>
      </c>
      <c r="I50" s="7">
        <f t="shared" si="4"/>
        <v>9000</v>
      </c>
      <c r="J50" s="7">
        <f t="shared" si="5"/>
        <v>80450</v>
      </c>
    </row>
    <row r="51" spans="2:10" ht="18.75" x14ac:dyDescent="0.25">
      <c r="B51" s="4">
        <v>42</v>
      </c>
      <c r="C51" s="5" t="s">
        <v>38</v>
      </c>
      <c r="D51" s="4" t="s">
        <v>36</v>
      </c>
      <c r="E51" s="8">
        <v>1</v>
      </c>
      <c r="F51" s="7">
        <v>1400</v>
      </c>
      <c r="G51" s="7">
        <f t="shared" si="3"/>
        <v>1400</v>
      </c>
      <c r="H51" s="7">
        <v>2000</v>
      </c>
      <c r="I51" s="7">
        <f t="shared" si="4"/>
        <v>2000</v>
      </c>
      <c r="J51" s="7">
        <f t="shared" si="5"/>
        <v>3400</v>
      </c>
    </row>
    <row r="52" spans="2:10" ht="37.9" customHeight="1" x14ac:dyDescent="0.25">
      <c r="B52" s="4">
        <v>43</v>
      </c>
      <c r="C52" s="5" t="s">
        <v>39</v>
      </c>
      <c r="D52" s="4" t="s">
        <v>18</v>
      </c>
      <c r="E52" s="8">
        <v>5.2</v>
      </c>
      <c r="F52" s="7">
        <v>650</v>
      </c>
      <c r="G52" s="7">
        <f t="shared" si="3"/>
        <v>3380</v>
      </c>
      <c r="H52" s="7">
        <v>850</v>
      </c>
      <c r="I52" s="7">
        <f t="shared" si="4"/>
        <v>4420</v>
      </c>
      <c r="J52" s="7">
        <f t="shared" si="5"/>
        <v>7800</v>
      </c>
    </row>
    <row r="53" spans="2:10" ht="53.45" customHeight="1" x14ac:dyDescent="0.25">
      <c r="B53" s="4">
        <v>44</v>
      </c>
      <c r="C53" s="5" t="s">
        <v>40</v>
      </c>
      <c r="D53" s="4" t="s">
        <v>18</v>
      </c>
      <c r="E53" s="8">
        <v>5.2</v>
      </c>
      <c r="F53" s="7">
        <v>250</v>
      </c>
      <c r="G53" s="7">
        <f t="shared" si="3"/>
        <v>1300</v>
      </c>
      <c r="H53" s="7">
        <v>300</v>
      </c>
      <c r="I53" s="7">
        <f t="shared" si="4"/>
        <v>1560</v>
      </c>
      <c r="J53" s="7">
        <f t="shared" si="5"/>
        <v>2860</v>
      </c>
    </row>
    <row r="54" spans="2:10" ht="60.4" customHeight="1" x14ac:dyDescent="0.25">
      <c r="B54" s="4">
        <v>45</v>
      </c>
      <c r="C54" s="5" t="s">
        <v>41</v>
      </c>
      <c r="D54" s="4" t="s">
        <v>18</v>
      </c>
      <c r="E54" s="8">
        <v>5.2</v>
      </c>
      <c r="F54" s="7">
        <v>230</v>
      </c>
      <c r="G54" s="7">
        <f t="shared" si="3"/>
        <v>1196</v>
      </c>
      <c r="H54" s="7">
        <v>170</v>
      </c>
      <c r="I54" s="7">
        <f t="shared" si="4"/>
        <v>884</v>
      </c>
      <c r="J54" s="7">
        <f t="shared" si="5"/>
        <v>2080</v>
      </c>
    </row>
    <row r="55" spans="2:10" ht="22.15" customHeight="1" x14ac:dyDescent="0.25">
      <c r="B55" s="21" t="s">
        <v>47</v>
      </c>
      <c r="C55" s="22"/>
      <c r="D55" s="22"/>
      <c r="E55" s="22"/>
      <c r="F55" s="22"/>
      <c r="G55" s="22"/>
      <c r="H55" s="22"/>
      <c r="I55" s="23"/>
      <c r="J55" s="10">
        <f>SUM(J35:J54)</f>
        <v>637145.24</v>
      </c>
    </row>
    <row r="56" spans="2:10" ht="23.45" customHeight="1" x14ac:dyDescent="0.25">
      <c r="B56" s="1"/>
      <c r="C56" s="2" t="s">
        <v>48</v>
      </c>
      <c r="D56" s="1"/>
      <c r="E56" s="1"/>
      <c r="F56" s="3"/>
      <c r="G56" s="3"/>
      <c r="H56" s="3"/>
      <c r="I56" s="3"/>
      <c r="J56" s="3"/>
    </row>
    <row r="57" spans="2:10" ht="34.9" customHeight="1" x14ac:dyDescent="0.25">
      <c r="B57" s="4">
        <v>46</v>
      </c>
      <c r="C57" s="5" t="s">
        <v>13</v>
      </c>
      <c r="D57" s="4" t="s">
        <v>14</v>
      </c>
      <c r="E57" s="6">
        <f>(6.17*2+6.7)*2.8-2.1*2+0.89</f>
        <v>50.001999999999995</v>
      </c>
      <c r="F57" s="7">
        <v>720</v>
      </c>
      <c r="G57" s="7">
        <f t="shared" ref="G57:G74" si="6">F57*E57</f>
        <v>36001.439999999995</v>
      </c>
      <c r="H57" s="7">
        <v>500</v>
      </c>
      <c r="I57" s="7">
        <f t="shared" ref="I57:I74" si="7">H57*E57</f>
        <v>25000.999999999996</v>
      </c>
      <c r="J57" s="7">
        <f t="shared" ref="J57:J74" si="8">G57+I57</f>
        <v>61002.439999999988</v>
      </c>
    </row>
    <row r="58" spans="2:10" ht="40.15" customHeight="1" x14ac:dyDescent="0.25">
      <c r="B58" s="4">
        <v>47</v>
      </c>
      <c r="C58" s="5" t="s">
        <v>20</v>
      </c>
      <c r="D58" s="4" t="s">
        <v>14</v>
      </c>
      <c r="E58" s="8">
        <f>2.4*2.8+0.08</f>
        <v>6.8</v>
      </c>
      <c r="F58" s="7">
        <v>6500</v>
      </c>
      <c r="G58" s="7">
        <f t="shared" si="6"/>
        <v>44200</v>
      </c>
      <c r="H58" s="7">
        <v>5000</v>
      </c>
      <c r="I58" s="7">
        <f t="shared" si="7"/>
        <v>34000</v>
      </c>
      <c r="J58" s="7">
        <f t="shared" si="8"/>
        <v>78200</v>
      </c>
    </row>
    <row r="59" spans="2:10" ht="37.9" customHeight="1" x14ac:dyDescent="0.25">
      <c r="B59" s="4">
        <v>48</v>
      </c>
      <c r="C59" s="5" t="s">
        <v>21</v>
      </c>
      <c r="D59" s="4" t="s">
        <v>14</v>
      </c>
      <c r="E59" s="6">
        <v>50</v>
      </c>
      <c r="F59" s="7">
        <v>320</v>
      </c>
      <c r="G59" s="7">
        <f t="shared" si="6"/>
        <v>16000</v>
      </c>
      <c r="H59" s="7">
        <v>370</v>
      </c>
      <c r="I59" s="7">
        <f t="shared" si="7"/>
        <v>18500</v>
      </c>
      <c r="J59" s="7">
        <f t="shared" si="8"/>
        <v>34500</v>
      </c>
    </row>
    <row r="60" spans="2:10" ht="54" customHeight="1" x14ac:dyDescent="0.25">
      <c r="B60" s="4">
        <v>49</v>
      </c>
      <c r="C60" s="5" t="s">
        <v>22</v>
      </c>
      <c r="D60" s="4" t="s">
        <v>14</v>
      </c>
      <c r="E60" s="6">
        <v>50</v>
      </c>
      <c r="F60" s="7">
        <v>460</v>
      </c>
      <c r="G60" s="7">
        <f t="shared" si="6"/>
        <v>23000</v>
      </c>
      <c r="H60" s="7">
        <v>250</v>
      </c>
      <c r="I60" s="7">
        <f t="shared" si="7"/>
        <v>12500</v>
      </c>
      <c r="J60" s="7">
        <f t="shared" si="8"/>
        <v>35500</v>
      </c>
    </row>
    <row r="61" spans="2:10" ht="39" customHeight="1" x14ac:dyDescent="0.25">
      <c r="B61" s="4">
        <v>50</v>
      </c>
      <c r="C61" s="5" t="s">
        <v>44</v>
      </c>
      <c r="D61" s="4" t="s">
        <v>18</v>
      </c>
      <c r="E61" s="8">
        <f>2.8*10</f>
        <v>28</v>
      </c>
      <c r="F61" s="7">
        <v>550</v>
      </c>
      <c r="G61" s="7">
        <f t="shared" si="6"/>
        <v>15400</v>
      </c>
      <c r="H61" s="7">
        <v>800</v>
      </c>
      <c r="I61" s="7">
        <f t="shared" si="7"/>
        <v>22400</v>
      </c>
      <c r="J61" s="7">
        <f t="shared" si="8"/>
        <v>37800</v>
      </c>
    </row>
    <row r="62" spans="2:10" ht="37.9" customHeight="1" x14ac:dyDescent="0.25">
      <c r="B62" s="4">
        <v>51</v>
      </c>
      <c r="C62" s="5" t="s">
        <v>27</v>
      </c>
      <c r="D62" s="4" t="s">
        <v>14</v>
      </c>
      <c r="E62" s="6">
        <f>5.7*6.4+1.66*0.6+0.02</f>
        <v>37.496000000000009</v>
      </c>
      <c r="F62" s="7">
        <v>1200</v>
      </c>
      <c r="G62" s="7">
        <f t="shared" si="6"/>
        <v>44995.200000000012</v>
      </c>
      <c r="H62" s="7">
        <v>1100</v>
      </c>
      <c r="I62" s="7">
        <f t="shared" si="7"/>
        <v>41245.600000000013</v>
      </c>
      <c r="J62" s="7">
        <f t="shared" si="8"/>
        <v>86240.800000000017</v>
      </c>
    </row>
    <row r="63" spans="2:10" ht="34.15" customHeight="1" x14ac:dyDescent="0.25">
      <c r="B63" s="4">
        <v>52</v>
      </c>
      <c r="C63" s="5" t="s">
        <v>28</v>
      </c>
      <c r="D63" s="4" t="s">
        <v>14</v>
      </c>
      <c r="E63" s="6">
        <v>37.5</v>
      </c>
      <c r="F63" s="7">
        <v>320</v>
      </c>
      <c r="G63" s="7">
        <f t="shared" si="6"/>
        <v>12000</v>
      </c>
      <c r="H63" s="7">
        <v>420</v>
      </c>
      <c r="I63" s="7">
        <f t="shared" si="7"/>
        <v>15750</v>
      </c>
      <c r="J63" s="7">
        <f t="shared" si="8"/>
        <v>27750</v>
      </c>
    </row>
    <row r="64" spans="2:10" ht="24" customHeight="1" x14ac:dyDescent="0.25">
      <c r="B64" s="4">
        <v>53</v>
      </c>
      <c r="C64" s="5" t="s">
        <v>29</v>
      </c>
      <c r="D64" s="4" t="s">
        <v>14</v>
      </c>
      <c r="E64" s="6">
        <v>37.5</v>
      </c>
      <c r="F64" s="7">
        <v>240</v>
      </c>
      <c r="G64" s="7">
        <f t="shared" si="6"/>
        <v>9000</v>
      </c>
      <c r="H64" s="7">
        <v>190</v>
      </c>
      <c r="I64" s="7">
        <f t="shared" si="7"/>
        <v>7125</v>
      </c>
      <c r="J64" s="7">
        <f t="shared" si="8"/>
        <v>16125</v>
      </c>
    </row>
    <row r="65" spans="2:10" ht="25.15" customHeight="1" x14ac:dyDescent="0.25">
      <c r="B65" s="4">
        <v>54</v>
      </c>
      <c r="C65" s="5" t="s">
        <v>30</v>
      </c>
      <c r="D65" s="4" t="s">
        <v>14</v>
      </c>
      <c r="E65" s="6">
        <v>37.5</v>
      </c>
      <c r="F65" s="7">
        <v>400</v>
      </c>
      <c r="G65" s="7">
        <f t="shared" si="6"/>
        <v>15000</v>
      </c>
      <c r="H65" s="7">
        <v>200</v>
      </c>
      <c r="I65" s="7">
        <f t="shared" si="7"/>
        <v>7500</v>
      </c>
      <c r="J65" s="7">
        <f t="shared" si="8"/>
        <v>22500</v>
      </c>
    </row>
    <row r="66" spans="2:10" ht="42" customHeight="1" x14ac:dyDescent="0.25">
      <c r="B66" s="4">
        <v>55</v>
      </c>
      <c r="C66" s="5" t="s">
        <v>31</v>
      </c>
      <c r="D66" s="4" t="s">
        <v>16</v>
      </c>
      <c r="E66" s="6">
        <v>37.5</v>
      </c>
      <c r="F66" s="7">
        <v>650</v>
      </c>
      <c r="G66" s="7">
        <f t="shared" si="6"/>
        <v>24375</v>
      </c>
      <c r="H66" s="7">
        <v>190</v>
      </c>
      <c r="I66" s="7">
        <f t="shared" si="7"/>
        <v>7125</v>
      </c>
      <c r="J66" s="7">
        <f t="shared" si="8"/>
        <v>31500</v>
      </c>
    </row>
    <row r="67" spans="2:10" ht="22.15" customHeight="1" x14ac:dyDescent="0.25">
      <c r="B67" s="4">
        <v>56</v>
      </c>
      <c r="C67" s="5" t="s">
        <v>49</v>
      </c>
      <c r="D67" s="4" t="s">
        <v>14</v>
      </c>
      <c r="E67" s="6">
        <v>37.5</v>
      </c>
      <c r="F67" s="7">
        <v>8350</v>
      </c>
      <c r="G67" s="7">
        <f t="shared" si="6"/>
        <v>313125</v>
      </c>
      <c r="H67" s="7">
        <v>2150</v>
      </c>
      <c r="I67" s="7">
        <f t="shared" si="7"/>
        <v>80625</v>
      </c>
      <c r="J67" s="7">
        <f t="shared" si="8"/>
        <v>393750</v>
      </c>
    </row>
    <row r="68" spans="2:10" ht="54.6" customHeight="1" x14ac:dyDescent="0.25">
      <c r="B68" s="4">
        <v>57</v>
      </c>
      <c r="C68" s="5" t="s">
        <v>50</v>
      </c>
      <c r="D68" s="4" t="s">
        <v>18</v>
      </c>
      <c r="E68" s="8">
        <f>6.4*2+6.3-2+0.2*2</f>
        <v>17.5</v>
      </c>
      <c r="F68" s="7">
        <v>950</v>
      </c>
      <c r="G68" s="7">
        <f t="shared" si="6"/>
        <v>16625</v>
      </c>
      <c r="H68" s="7">
        <v>800</v>
      </c>
      <c r="I68" s="7">
        <f t="shared" si="7"/>
        <v>14000</v>
      </c>
      <c r="J68" s="7">
        <f t="shared" si="8"/>
        <v>30625</v>
      </c>
    </row>
    <row r="69" spans="2:10" ht="22.9" customHeight="1" x14ac:dyDescent="0.25">
      <c r="B69" s="4">
        <v>58</v>
      </c>
      <c r="C69" s="5" t="s">
        <v>34</v>
      </c>
      <c r="D69" s="4" t="s">
        <v>18</v>
      </c>
      <c r="E69" s="8">
        <f>2.8</f>
        <v>2.8</v>
      </c>
      <c r="F69" s="7">
        <v>370</v>
      </c>
      <c r="G69" s="7">
        <f t="shared" si="6"/>
        <v>1036</v>
      </c>
      <c r="H69" s="7">
        <v>170</v>
      </c>
      <c r="I69" s="7">
        <f t="shared" si="7"/>
        <v>475.99999999999994</v>
      </c>
      <c r="J69" s="7">
        <f t="shared" si="8"/>
        <v>1512</v>
      </c>
    </row>
    <row r="70" spans="2:10" ht="99.4" customHeight="1" x14ac:dyDescent="0.25">
      <c r="B70" s="4">
        <v>59</v>
      </c>
      <c r="C70" s="5" t="s">
        <v>35</v>
      </c>
      <c r="D70" s="4" t="s">
        <v>36</v>
      </c>
      <c r="E70" s="8">
        <v>2</v>
      </c>
      <c r="F70" s="7">
        <v>71450</v>
      </c>
      <c r="G70" s="7">
        <f t="shared" si="6"/>
        <v>142900</v>
      </c>
      <c r="H70" s="7">
        <v>9000</v>
      </c>
      <c r="I70" s="7">
        <f t="shared" si="7"/>
        <v>18000</v>
      </c>
      <c r="J70" s="7">
        <f t="shared" si="8"/>
        <v>160900</v>
      </c>
    </row>
    <row r="71" spans="2:10" ht="21" customHeight="1" x14ac:dyDescent="0.25">
      <c r="B71" s="4">
        <v>60</v>
      </c>
      <c r="C71" s="5" t="s">
        <v>38</v>
      </c>
      <c r="D71" s="4" t="s">
        <v>36</v>
      </c>
      <c r="E71" s="8">
        <v>2</v>
      </c>
      <c r="F71" s="7">
        <v>1400</v>
      </c>
      <c r="G71" s="7">
        <f t="shared" si="6"/>
        <v>2800</v>
      </c>
      <c r="H71" s="7">
        <v>2000</v>
      </c>
      <c r="I71" s="7">
        <f t="shared" si="7"/>
        <v>4000</v>
      </c>
      <c r="J71" s="7">
        <f t="shared" si="8"/>
        <v>6800</v>
      </c>
    </row>
    <row r="72" spans="2:10" ht="38.450000000000003" customHeight="1" x14ac:dyDescent="0.25">
      <c r="B72" s="4">
        <v>61</v>
      </c>
      <c r="C72" s="5" t="s">
        <v>39</v>
      </c>
      <c r="D72" s="4" t="s">
        <v>18</v>
      </c>
      <c r="E72" s="8">
        <v>10.199999999999999</v>
      </c>
      <c r="F72" s="7">
        <v>650</v>
      </c>
      <c r="G72" s="7">
        <f t="shared" si="6"/>
        <v>6629.9999999999991</v>
      </c>
      <c r="H72" s="7">
        <v>850</v>
      </c>
      <c r="I72" s="7">
        <f t="shared" si="7"/>
        <v>8670</v>
      </c>
      <c r="J72" s="7">
        <f t="shared" si="8"/>
        <v>15300</v>
      </c>
    </row>
    <row r="73" spans="2:10" ht="55.15" customHeight="1" x14ac:dyDescent="0.25">
      <c r="B73" s="4">
        <v>62</v>
      </c>
      <c r="C73" s="5" t="s">
        <v>40</v>
      </c>
      <c r="D73" s="4" t="s">
        <v>18</v>
      </c>
      <c r="E73" s="8">
        <v>10.199999999999999</v>
      </c>
      <c r="F73" s="7">
        <v>250</v>
      </c>
      <c r="G73" s="7">
        <f t="shared" si="6"/>
        <v>2550</v>
      </c>
      <c r="H73" s="7">
        <v>300</v>
      </c>
      <c r="I73" s="7">
        <f t="shared" si="7"/>
        <v>3060</v>
      </c>
      <c r="J73" s="7">
        <f t="shared" si="8"/>
        <v>5610</v>
      </c>
    </row>
    <row r="74" spans="2:10" ht="59.45" customHeight="1" x14ac:dyDescent="0.25">
      <c r="B74" s="4">
        <v>63</v>
      </c>
      <c r="C74" s="5" t="s">
        <v>41</v>
      </c>
      <c r="D74" s="4" t="s">
        <v>18</v>
      </c>
      <c r="E74" s="8">
        <v>10.199999999999999</v>
      </c>
      <c r="F74" s="7">
        <v>230</v>
      </c>
      <c r="G74" s="7">
        <f t="shared" si="6"/>
        <v>2346</v>
      </c>
      <c r="H74" s="7">
        <v>170</v>
      </c>
      <c r="I74" s="7">
        <f t="shared" si="7"/>
        <v>1733.9999999999998</v>
      </c>
      <c r="J74" s="7">
        <f t="shared" si="8"/>
        <v>4080</v>
      </c>
    </row>
    <row r="75" spans="2:10" ht="22.15" customHeight="1" x14ac:dyDescent="0.25">
      <c r="B75" s="21" t="s">
        <v>51</v>
      </c>
      <c r="C75" s="22"/>
      <c r="D75" s="22"/>
      <c r="E75" s="22"/>
      <c r="F75" s="22"/>
      <c r="G75" s="22"/>
      <c r="H75" s="22"/>
      <c r="I75" s="23"/>
      <c r="J75" s="10">
        <f>SUM(J57:J74)</f>
        <v>1049695.24</v>
      </c>
    </row>
    <row r="76" spans="2:10" ht="25.15" customHeight="1" x14ac:dyDescent="0.25">
      <c r="B76" s="1"/>
      <c r="C76" s="2" t="s">
        <v>52</v>
      </c>
      <c r="D76" s="1"/>
      <c r="E76" s="1"/>
      <c r="F76" s="3"/>
      <c r="G76" s="3"/>
      <c r="H76" s="3"/>
      <c r="I76" s="3"/>
      <c r="J76" s="3"/>
    </row>
    <row r="77" spans="2:10" ht="37.15" customHeight="1" x14ac:dyDescent="0.25">
      <c r="B77" s="4">
        <v>64</v>
      </c>
      <c r="C77" s="5" t="s">
        <v>13</v>
      </c>
      <c r="D77" s="4" t="s">
        <v>14</v>
      </c>
      <c r="E77" s="6">
        <f>5.2+1.2*2.8+1*2.8+3.8*2.8+6.17*2.8-2.1*2-0.08</f>
        <v>34.995999999999995</v>
      </c>
      <c r="F77" s="7">
        <v>720</v>
      </c>
      <c r="G77" s="7">
        <f t="shared" ref="G77:G100" si="9">F77*E77</f>
        <v>25197.119999999995</v>
      </c>
      <c r="H77" s="7">
        <v>500</v>
      </c>
      <c r="I77" s="7">
        <f t="shared" ref="I77:I100" si="10">H77*E77</f>
        <v>17497.999999999996</v>
      </c>
      <c r="J77" s="7">
        <f t="shared" ref="J77:J100" si="11">G77+I77</f>
        <v>42695.119999999995</v>
      </c>
    </row>
    <row r="78" spans="2:10" ht="19.899999999999999" customHeight="1" x14ac:dyDescent="0.25">
      <c r="B78" s="4">
        <v>65</v>
      </c>
      <c r="C78" s="5" t="s">
        <v>15</v>
      </c>
      <c r="D78" s="4" t="s">
        <v>16</v>
      </c>
      <c r="E78" s="8">
        <f>2.4*2.8+5.2*2+2.8*2+0.08</f>
        <v>22.799999999999997</v>
      </c>
      <c r="F78" s="7">
        <v>1230</v>
      </c>
      <c r="G78" s="7">
        <f t="shared" si="9"/>
        <v>28043.999999999996</v>
      </c>
      <c r="H78" s="7">
        <v>800</v>
      </c>
      <c r="I78" s="7">
        <f t="shared" si="10"/>
        <v>18239.999999999996</v>
      </c>
      <c r="J78" s="7">
        <f t="shared" si="11"/>
        <v>46283.999999999993</v>
      </c>
    </row>
    <row r="79" spans="2:10" ht="21" customHeight="1" x14ac:dyDescent="0.25">
      <c r="B79" s="4">
        <v>66</v>
      </c>
      <c r="C79" s="5" t="s">
        <v>17</v>
      </c>
      <c r="D79" s="4" t="s">
        <v>18</v>
      </c>
      <c r="E79" s="9">
        <f>2.8+2*2+2.8+5.2*2</f>
        <v>20</v>
      </c>
      <c r="F79" s="7">
        <v>850</v>
      </c>
      <c r="G79" s="7">
        <f t="shared" si="9"/>
        <v>17000</v>
      </c>
      <c r="H79" s="7">
        <v>2500</v>
      </c>
      <c r="I79" s="7">
        <f t="shared" si="10"/>
        <v>50000</v>
      </c>
      <c r="J79" s="7">
        <f t="shared" si="11"/>
        <v>67000</v>
      </c>
    </row>
    <row r="80" spans="2:10" ht="36" customHeight="1" x14ac:dyDescent="0.25">
      <c r="B80" s="4">
        <v>67</v>
      </c>
      <c r="C80" s="5" t="s">
        <v>19</v>
      </c>
      <c r="D80" s="4" t="s">
        <v>18</v>
      </c>
      <c r="E80" s="9">
        <v>20</v>
      </c>
      <c r="F80" s="7">
        <v>420</v>
      </c>
      <c r="G80" s="7">
        <f t="shared" si="9"/>
        <v>8400</v>
      </c>
      <c r="H80" s="7">
        <v>540</v>
      </c>
      <c r="I80" s="7">
        <f t="shared" si="10"/>
        <v>10800</v>
      </c>
      <c r="J80" s="7">
        <f t="shared" si="11"/>
        <v>19200</v>
      </c>
    </row>
    <row r="81" spans="2:10" ht="40.15" customHeight="1" x14ac:dyDescent="0.25">
      <c r="B81" s="4">
        <v>68</v>
      </c>
      <c r="C81" s="5" t="s">
        <v>44</v>
      </c>
      <c r="D81" s="4" t="s">
        <v>18</v>
      </c>
      <c r="E81" s="8">
        <f>2.8*3</f>
        <v>8.3999999999999986</v>
      </c>
      <c r="F81" s="7">
        <v>550</v>
      </c>
      <c r="G81" s="7">
        <f t="shared" si="9"/>
        <v>4619.9999999999991</v>
      </c>
      <c r="H81" s="7">
        <v>800</v>
      </c>
      <c r="I81" s="7">
        <f t="shared" si="10"/>
        <v>6719.9999999999991</v>
      </c>
      <c r="J81" s="7">
        <f t="shared" si="11"/>
        <v>11339.999999999998</v>
      </c>
    </row>
    <row r="82" spans="2:10" ht="38.450000000000003" customHeight="1" x14ac:dyDescent="0.25">
      <c r="B82" s="4">
        <v>69</v>
      </c>
      <c r="C82" s="5" t="s">
        <v>21</v>
      </c>
      <c r="D82" s="4" t="s">
        <v>14</v>
      </c>
      <c r="E82" s="6">
        <v>27</v>
      </c>
      <c r="F82" s="7">
        <v>320</v>
      </c>
      <c r="G82" s="7">
        <f t="shared" si="9"/>
        <v>8640</v>
      </c>
      <c r="H82" s="7">
        <v>370</v>
      </c>
      <c r="I82" s="7">
        <f t="shared" si="10"/>
        <v>9990</v>
      </c>
      <c r="J82" s="7">
        <f t="shared" si="11"/>
        <v>18630</v>
      </c>
    </row>
    <row r="83" spans="2:10" ht="57.6" customHeight="1" x14ac:dyDescent="0.25">
      <c r="B83" s="4">
        <v>70</v>
      </c>
      <c r="C83" s="5" t="s">
        <v>22</v>
      </c>
      <c r="D83" s="4" t="s">
        <v>14</v>
      </c>
      <c r="E83" s="6">
        <v>14</v>
      </c>
      <c r="F83" s="7">
        <v>460</v>
      </c>
      <c r="G83" s="7">
        <f t="shared" si="9"/>
        <v>6440</v>
      </c>
      <c r="H83" s="7">
        <v>250</v>
      </c>
      <c r="I83" s="7">
        <f t="shared" si="10"/>
        <v>3500</v>
      </c>
      <c r="J83" s="7">
        <f t="shared" si="11"/>
        <v>9940</v>
      </c>
    </row>
    <row r="84" spans="2:10" ht="38.450000000000003" customHeight="1" x14ac:dyDescent="0.25">
      <c r="B84" s="4">
        <v>71</v>
      </c>
      <c r="C84" s="5" t="s">
        <v>23</v>
      </c>
      <c r="D84" s="4" t="s">
        <v>18</v>
      </c>
      <c r="E84" s="8">
        <f>46*2</f>
        <v>92</v>
      </c>
      <c r="F84" s="7">
        <v>360</v>
      </c>
      <c r="G84" s="7">
        <f t="shared" si="9"/>
        <v>33120</v>
      </c>
      <c r="H84" s="7">
        <v>300</v>
      </c>
      <c r="I84" s="7">
        <f t="shared" si="10"/>
        <v>27600</v>
      </c>
      <c r="J84" s="7">
        <f t="shared" si="11"/>
        <v>60720</v>
      </c>
    </row>
    <row r="85" spans="2:10" ht="27" customHeight="1" x14ac:dyDescent="0.25">
      <c r="B85" s="4">
        <v>72</v>
      </c>
      <c r="C85" s="5" t="s">
        <v>53</v>
      </c>
      <c r="D85" s="4" t="s">
        <v>14</v>
      </c>
      <c r="E85" s="8">
        <f>6.4*2.8-2*2.8+0.68</f>
        <v>12.999999999999998</v>
      </c>
      <c r="F85" s="7">
        <v>1450</v>
      </c>
      <c r="G85" s="7">
        <f t="shared" si="9"/>
        <v>18849.999999999996</v>
      </c>
      <c r="H85" s="7">
        <v>1800</v>
      </c>
      <c r="I85" s="7">
        <f t="shared" si="10"/>
        <v>23399.999999999996</v>
      </c>
      <c r="J85" s="7">
        <f t="shared" si="11"/>
        <v>42249.999999999993</v>
      </c>
    </row>
    <row r="86" spans="2:10" ht="55.9" customHeight="1" x14ac:dyDescent="0.25">
      <c r="B86" s="4">
        <v>73</v>
      </c>
      <c r="C86" s="5" t="s">
        <v>54</v>
      </c>
      <c r="D86" s="4" t="s">
        <v>14</v>
      </c>
      <c r="E86" s="8">
        <f>5.2*0.9+0.32</f>
        <v>5.0000000000000009</v>
      </c>
      <c r="F86" s="7">
        <v>6550</v>
      </c>
      <c r="G86" s="7">
        <f t="shared" si="9"/>
        <v>32750.000000000007</v>
      </c>
      <c r="H86" s="7">
        <v>4000</v>
      </c>
      <c r="I86" s="7">
        <f t="shared" si="10"/>
        <v>20000.000000000004</v>
      </c>
      <c r="J86" s="7">
        <f t="shared" si="11"/>
        <v>52750.000000000015</v>
      </c>
    </row>
    <row r="87" spans="2:10" ht="58.9" customHeight="1" x14ac:dyDescent="0.25">
      <c r="B87" s="4">
        <v>74</v>
      </c>
      <c r="C87" s="5" t="s">
        <v>26</v>
      </c>
      <c r="D87" s="4" t="s">
        <v>14</v>
      </c>
      <c r="E87" s="8">
        <f>2.4*2.8+0.28</f>
        <v>7</v>
      </c>
      <c r="F87" s="7">
        <v>8700</v>
      </c>
      <c r="G87" s="7">
        <f t="shared" si="9"/>
        <v>60900</v>
      </c>
      <c r="H87" s="7">
        <v>12000</v>
      </c>
      <c r="I87" s="7">
        <f t="shared" si="10"/>
        <v>84000</v>
      </c>
      <c r="J87" s="7">
        <f t="shared" si="11"/>
        <v>144900</v>
      </c>
    </row>
    <row r="88" spans="2:10" ht="42" customHeight="1" x14ac:dyDescent="0.25">
      <c r="B88" s="4">
        <v>75</v>
      </c>
      <c r="C88" s="5" t="s">
        <v>27</v>
      </c>
      <c r="D88" s="4" t="s">
        <v>14</v>
      </c>
      <c r="E88" s="6">
        <f>6.4*6.1-0.04</f>
        <v>39</v>
      </c>
      <c r="F88" s="7">
        <v>1200</v>
      </c>
      <c r="G88" s="7">
        <f t="shared" si="9"/>
        <v>46800</v>
      </c>
      <c r="H88" s="7">
        <v>1100</v>
      </c>
      <c r="I88" s="7">
        <f t="shared" si="10"/>
        <v>42900</v>
      </c>
      <c r="J88" s="7">
        <f t="shared" si="11"/>
        <v>89700</v>
      </c>
    </row>
    <row r="89" spans="2:10" ht="43.9" customHeight="1" x14ac:dyDescent="0.25">
      <c r="B89" s="4">
        <v>76</v>
      </c>
      <c r="C89" s="5" t="s">
        <v>28</v>
      </c>
      <c r="D89" s="4" t="s">
        <v>14</v>
      </c>
      <c r="E89" s="6">
        <v>39</v>
      </c>
      <c r="F89" s="7">
        <v>320</v>
      </c>
      <c r="G89" s="7">
        <f t="shared" si="9"/>
        <v>12480</v>
      </c>
      <c r="H89" s="7">
        <v>420</v>
      </c>
      <c r="I89" s="7">
        <f t="shared" si="10"/>
        <v>16380</v>
      </c>
      <c r="J89" s="7">
        <f t="shared" si="11"/>
        <v>28860</v>
      </c>
    </row>
    <row r="90" spans="2:10" ht="27" customHeight="1" x14ac:dyDescent="0.25">
      <c r="B90" s="4">
        <v>77</v>
      </c>
      <c r="C90" s="5" t="s">
        <v>29</v>
      </c>
      <c r="D90" s="4" t="s">
        <v>14</v>
      </c>
      <c r="E90" s="6">
        <v>39</v>
      </c>
      <c r="F90" s="7">
        <v>240</v>
      </c>
      <c r="G90" s="7">
        <f t="shared" si="9"/>
        <v>9360</v>
      </c>
      <c r="H90" s="7">
        <v>190</v>
      </c>
      <c r="I90" s="7">
        <f t="shared" si="10"/>
        <v>7410</v>
      </c>
      <c r="J90" s="7">
        <f t="shared" si="11"/>
        <v>16770</v>
      </c>
    </row>
    <row r="91" spans="2:10" ht="27" customHeight="1" x14ac:dyDescent="0.25">
      <c r="B91" s="4">
        <v>78</v>
      </c>
      <c r="C91" s="5" t="s">
        <v>30</v>
      </c>
      <c r="D91" s="4" t="s">
        <v>14</v>
      </c>
      <c r="E91" s="6">
        <v>39</v>
      </c>
      <c r="F91" s="7">
        <v>400</v>
      </c>
      <c r="G91" s="7">
        <f t="shared" si="9"/>
        <v>15600</v>
      </c>
      <c r="H91" s="7">
        <v>200</v>
      </c>
      <c r="I91" s="7">
        <f t="shared" si="10"/>
        <v>7800</v>
      </c>
      <c r="J91" s="7">
        <f t="shared" si="11"/>
        <v>23400</v>
      </c>
    </row>
    <row r="92" spans="2:10" ht="43.9" customHeight="1" x14ac:dyDescent="0.25">
      <c r="B92" s="4">
        <v>79</v>
      </c>
      <c r="C92" s="5" t="s">
        <v>31</v>
      </c>
      <c r="D92" s="4" t="s">
        <v>16</v>
      </c>
      <c r="E92" s="6">
        <v>39</v>
      </c>
      <c r="F92" s="7">
        <v>650</v>
      </c>
      <c r="G92" s="7">
        <f t="shared" si="9"/>
        <v>25350</v>
      </c>
      <c r="H92" s="7">
        <v>190</v>
      </c>
      <c r="I92" s="7">
        <f t="shared" si="10"/>
        <v>7410</v>
      </c>
      <c r="J92" s="7">
        <f t="shared" si="11"/>
        <v>32760</v>
      </c>
    </row>
    <row r="93" spans="2:10" ht="28.9" customHeight="1" x14ac:dyDescent="0.25">
      <c r="B93" s="4">
        <v>80</v>
      </c>
      <c r="C93" s="5" t="s">
        <v>49</v>
      </c>
      <c r="D93" s="4" t="s">
        <v>14</v>
      </c>
      <c r="E93" s="6">
        <v>39</v>
      </c>
      <c r="F93" s="7">
        <v>8350</v>
      </c>
      <c r="G93" s="7">
        <f t="shared" si="9"/>
        <v>325650</v>
      </c>
      <c r="H93" s="7">
        <v>2150</v>
      </c>
      <c r="I93" s="7">
        <f t="shared" si="10"/>
        <v>83850</v>
      </c>
      <c r="J93" s="7">
        <f t="shared" si="11"/>
        <v>409500</v>
      </c>
    </row>
    <row r="94" spans="2:10" ht="56.45" customHeight="1" x14ac:dyDescent="0.25">
      <c r="B94" s="4">
        <v>81</v>
      </c>
      <c r="C94" s="5" t="s">
        <v>50</v>
      </c>
      <c r="D94" s="4" t="s">
        <v>18</v>
      </c>
      <c r="E94" s="8">
        <f>6.4*2+6.1+1-2+0.1</f>
        <v>18</v>
      </c>
      <c r="F94" s="7">
        <v>950</v>
      </c>
      <c r="G94" s="7">
        <f t="shared" si="9"/>
        <v>17100</v>
      </c>
      <c r="H94" s="7">
        <v>800</v>
      </c>
      <c r="I94" s="7">
        <f t="shared" si="10"/>
        <v>14400</v>
      </c>
      <c r="J94" s="7">
        <f t="shared" si="11"/>
        <v>31500</v>
      </c>
    </row>
    <row r="95" spans="2:10" ht="24" customHeight="1" x14ac:dyDescent="0.25">
      <c r="B95" s="4">
        <v>82</v>
      </c>
      <c r="C95" s="5" t="s">
        <v>34</v>
      </c>
      <c r="D95" s="4" t="s">
        <v>18</v>
      </c>
      <c r="E95" s="8">
        <f>2.8*2</f>
        <v>5.6</v>
      </c>
      <c r="F95" s="7">
        <v>370</v>
      </c>
      <c r="G95" s="7">
        <f t="shared" si="9"/>
        <v>2072</v>
      </c>
      <c r="H95" s="7">
        <v>170</v>
      </c>
      <c r="I95" s="7">
        <f t="shared" si="10"/>
        <v>951.99999999999989</v>
      </c>
      <c r="J95" s="7">
        <f t="shared" si="11"/>
        <v>3024</v>
      </c>
    </row>
    <row r="96" spans="2:10" ht="97.15" customHeight="1" x14ac:dyDescent="0.25">
      <c r="B96" s="4">
        <v>83</v>
      </c>
      <c r="C96" s="5" t="s">
        <v>35</v>
      </c>
      <c r="D96" s="4" t="s">
        <v>36</v>
      </c>
      <c r="E96" s="8">
        <v>2</v>
      </c>
      <c r="F96" s="7">
        <v>71450</v>
      </c>
      <c r="G96" s="7">
        <f t="shared" si="9"/>
        <v>142900</v>
      </c>
      <c r="H96" s="7">
        <v>9000</v>
      </c>
      <c r="I96" s="7">
        <f t="shared" si="10"/>
        <v>18000</v>
      </c>
      <c r="J96" s="7">
        <f t="shared" si="11"/>
        <v>160900</v>
      </c>
    </row>
    <row r="97" spans="2:10" ht="22.9" customHeight="1" x14ac:dyDescent="0.25">
      <c r="B97" s="4">
        <v>84</v>
      </c>
      <c r="C97" s="5" t="s">
        <v>38</v>
      </c>
      <c r="D97" s="4" t="s">
        <v>36</v>
      </c>
      <c r="E97" s="8">
        <v>2</v>
      </c>
      <c r="F97" s="7">
        <v>1400</v>
      </c>
      <c r="G97" s="7">
        <f t="shared" si="9"/>
        <v>2800</v>
      </c>
      <c r="H97" s="7">
        <v>2000</v>
      </c>
      <c r="I97" s="7">
        <f t="shared" si="10"/>
        <v>4000</v>
      </c>
      <c r="J97" s="7">
        <f t="shared" si="11"/>
        <v>6800</v>
      </c>
    </row>
    <row r="98" spans="2:10" ht="40.9" customHeight="1" x14ac:dyDescent="0.25">
      <c r="B98" s="4">
        <v>85</v>
      </c>
      <c r="C98" s="5" t="s">
        <v>39</v>
      </c>
      <c r="D98" s="4" t="s">
        <v>18</v>
      </c>
      <c r="E98" s="8">
        <v>10.199999999999999</v>
      </c>
      <c r="F98" s="7">
        <v>650</v>
      </c>
      <c r="G98" s="7">
        <f t="shared" si="9"/>
        <v>6629.9999999999991</v>
      </c>
      <c r="H98" s="7">
        <v>850</v>
      </c>
      <c r="I98" s="7">
        <f t="shared" si="10"/>
        <v>8670</v>
      </c>
      <c r="J98" s="7">
        <f t="shared" si="11"/>
        <v>15300</v>
      </c>
    </row>
    <row r="99" spans="2:10" ht="55.9" customHeight="1" x14ac:dyDescent="0.25">
      <c r="B99" s="4">
        <v>86</v>
      </c>
      <c r="C99" s="5" t="s">
        <v>40</v>
      </c>
      <c r="D99" s="4" t="s">
        <v>18</v>
      </c>
      <c r="E99" s="8">
        <v>10.199999999999999</v>
      </c>
      <c r="F99" s="7">
        <v>250</v>
      </c>
      <c r="G99" s="7">
        <f t="shared" si="9"/>
        <v>2550</v>
      </c>
      <c r="H99" s="7">
        <v>300</v>
      </c>
      <c r="I99" s="7">
        <f t="shared" si="10"/>
        <v>3060</v>
      </c>
      <c r="J99" s="7">
        <f t="shared" si="11"/>
        <v>5610</v>
      </c>
    </row>
    <row r="100" spans="2:10" ht="59.45" customHeight="1" x14ac:dyDescent="0.25">
      <c r="B100" s="4">
        <v>87</v>
      </c>
      <c r="C100" s="5" t="s">
        <v>41</v>
      </c>
      <c r="D100" s="4" t="s">
        <v>18</v>
      </c>
      <c r="E100" s="8">
        <v>10.199999999999999</v>
      </c>
      <c r="F100" s="7">
        <v>230</v>
      </c>
      <c r="G100" s="7">
        <f t="shared" si="9"/>
        <v>2346</v>
      </c>
      <c r="H100" s="7">
        <v>170</v>
      </c>
      <c r="I100" s="7">
        <f t="shared" si="10"/>
        <v>1733.9999999999998</v>
      </c>
      <c r="J100" s="7">
        <f t="shared" si="11"/>
        <v>4080</v>
      </c>
    </row>
    <row r="101" spans="2:10" ht="22.15" customHeight="1" x14ac:dyDescent="0.25">
      <c r="B101" s="21" t="s">
        <v>55</v>
      </c>
      <c r="C101" s="22"/>
      <c r="D101" s="22"/>
      <c r="E101" s="22"/>
      <c r="F101" s="22"/>
      <c r="G101" s="22"/>
      <c r="H101" s="22"/>
      <c r="I101" s="23"/>
      <c r="J101" s="10">
        <f>SUM(J77:J100)</f>
        <v>1343913.12</v>
      </c>
    </row>
    <row r="102" spans="2:10" ht="28.9" customHeight="1" x14ac:dyDescent="0.25">
      <c r="B102" s="1"/>
      <c r="C102" s="2" t="s">
        <v>56</v>
      </c>
      <c r="D102" s="1"/>
      <c r="E102" s="1"/>
      <c r="F102" s="3"/>
      <c r="G102" s="3"/>
      <c r="H102" s="3"/>
      <c r="I102" s="3"/>
      <c r="J102" s="3"/>
    </row>
    <row r="103" spans="2:10" ht="39" customHeight="1" x14ac:dyDescent="0.25">
      <c r="B103" s="4">
        <v>88</v>
      </c>
      <c r="C103" s="5" t="s">
        <v>13</v>
      </c>
      <c r="D103" s="4" t="s">
        <v>14</v>
      </c>
      <c r="E103" s="6">
        <f>(9.3*2+6.37*2)*2.8-2.6*1.84*2-1.9*1.84-2.1-1.9+0.01</f>
        <v>70.698000000000022</v>
      </c>
      <c r="F103" s="7">
        <v>720</v>
      </c>
      <c r="G103" s="7">
        <f t="shared" ref="G103:G126" si="12">F103*E103</f>
        <v>50902.560000000012</v>
      </c>
      <c r="H103" s="7">
        <v>500</v>
      </c>
      <c r="I103" s="7">
        <f t="shared" ref="I103:I126" si="13">H103*E103</f>
        <v>35349.000000000007</v>
      </c>
      <c r="J103" s="7">
        <f t="shared" ref="J103:J126" si="14">G103+I103</f>
        <v>86251.560000000027</v>
      </c>
    </row>
    <row r="104" spans="2:10" ht="25.9" customHeight="1" x14ac:dyDescent="0.25">
      <c r="B104" s="4">
        <v>89</v>
      </c>
      <c r="C104" s="5" t="s">
        <v>15</v>
      </c>
      <c r="D104" s="4" t="s">
        <v>16</v>
      </c>
      <c r="E104" s="8">
        <f>3.17*2.4-0.008</f>
        <v>7.6</v>
      </c>
      <c r="F104" s="7">
        <v>1230</v>
      </c>
      <c r="G104" s="7">
        <f t="shared" si="12"/>
        <v>9348</v>
      </c>
      <c r="H104" s="7">
        <v>800</v>
      </c>
      <c r="I104" s="7">
        <f t="shared" si="13"/>
        <v>6080</v>
      </c>
      <c r="J104" s="7">
        <f t="shared" si="14"/>
        <v>15428</v>
      </c>
    </row>
    <row r="105" spans="2:10" ht="23.45" customHeight="1" x14ac:dyDescent="0.25">
      <c r="B105" s="4">
        <v>90</v>
      </c>
      <c r="C105" s="5" t="s">
        <v>17</v>
      </c>
      <c r="D105" s="4" t="s">
        <v>18</v>
      </c>
      <c r="E105" s="9">
        <f>3.2+2.4+1.2</f>
        <v>6.8</v>
      </c>
      <c r="F105" s="7">
        <v>850</v>
      </c>
      <c r="G105" s="7">
        <f t="shared" si="12"/>
        <v>5780</v>
      </c>
      <c r="H105" s="7">
        <v>2500</v>
      </c>
      <c r="I105" s="7">
        <f t="shared" si="13"/>
        <v>17000</v>
      </c>
      <c r="J105" s="7">
        <f t="shared" si="14"/>
        <v>22780</v>
      </c>
    </row>
    <row r="106" spans="2:10" ht="40.9" customHeight="1" x14ac:dyDescent="0.25">
      <c r="B106" s="4">
        <v>91</v>
      </c>
      <c r="C106" s="5" t="s">
        <v>19</v>
      </c>
      <c r="D106" s="4" t="s">
        <v>18</v>
      </c>
      <c r="E106" s="9">
        <v>6.8</v>
      </c>
      <c r="F106" s="7">
        <v>420</v>
      </c>
      <c r="G106" s="7">
        <f t="shared" si="12"/>
        <v>2856</v>
      </c>
      <c r="H106" s="7">
        <v>540</v>
      </c>
      <c r="I106" s="7">
        <f t="shared" si="13"/>
        <v>3672</v>
      </c>
      <c r="J106" s="7">
        <f t="shared" si="14"/>
        <v>6528</v>
      </c>
    </row>
    <row r="107" spans="2:10" ht="42" customHeight="1" x14ac:dyDescent="0.25">
      <c r="B107" s="4">
        <v>92</v>
      </c>
      <c r="C107" s="5" t="s">
        <v>21</v>
      </c>
      <c r="D107" s="4" t="s">
        <v>14</v>
      </c>
      <c r="E107" s="6">
        <f>70.7-6.7</f>
        <v>64</v>
      </c>
      <c r="F107" s="7">
        <v>320</v>
      </c>
      <c r="G107" s="7">
        <f t="shared" si="12"/>
        <v>20480</v>
      </c>
      <c r="H107" s="7">
        <v>370</v>
      </c>
      <c r="I107" s="7">
        <f t="shared" si="13"/>
        <v>23680</v>
      </c>
      <c r="J107" s="7">
        <f t="shared" si="14"/>
        <v>44160</v>
      </c>
    </row>
    <row r="108" spans="2:10" ht="61.9" customHeight="1" x14ac:dyDescent="0.25">
      <c r="B108" s="4">
        <v>93</v>
      </c>
      <c r="C108" s="5" t="s">
        <v>22</v>
      </c>
      <c r="D108" s="4" t="s">
        <v>14</v>
      </c>
      <c r="E108" s="6">
        <f>64-34.5</f>
        <v>29.5</v>
      </c>
      <c r="F108" s="7">
        <v>460</v>
      </c>
      <c r="G108" s="7">
        <f t="shared" si="12"/>
        <v>13570</v>
      </c>
      <c r="H108" s="7">
        <v>250</v>
      </c>
      <c r="I108" s="7">
        <f t="shared" si="13"/>
        <v>7375</v>
      </c>
      <c r="J108" s="7">
        <f t="shared" si="14"/>
        <v>20945</v>
      </c>
    </row>
    <row r="109" spans="2:10" ht="24" customHeight="1" x14ac:dyDescent="0.25">
      <c r="B109" s="4">
        <v>94</v>
      </c>
      <c r="C109" s="5" t="s">
        <v>57</v>
      </c>
      <c r="D109" s="4" t="s">
        <v>18</v>
      </c>
      <c r="E109" s="8">
        <f>23*2.8</f>
        <v>64.399999999999991</v>
      </c>
      <c r="F109" s="7">
        <v>2800</v>
      </c>
      <c r="G109" s="7">
        <f t="shared" si="12"/>
        <v>180319.99999999997</v>
      </c>
      <c r="H109" s="7">
        <v>450</v>
      </c>
      <c r="I109" s="7">
        <f t="shared" si="13"/>
        <v>28979.999999999996</v>
      </c>
      <c r="J109" s="7">
        <f t="shared" si="14"/>
        <v>209299.99999999997</v>
      </c>
    </row>
    <row r="110" spans="2:10" ht="24" customHeight="1" x14ac:dyDescent="0.25">
      <c r="B110" s="4">
        <v>95</v>
      </c>
      <c r="C110" s="5" t="s">
        <v>53</v>
      </c>
      <c r="D110" s="4" t="s">
        <v>14</v>
      </c>
      <c r="E110" s="8">
        <f>(3.67+3.2+3.1+2.36)*2.8-0.024</f>
        <v>34.5</v>
      </c>
      <c r="F110" s="7">
        <v>1450</v>
      </c>
      <c r="G110" s="7">
        <f t="shared" si="12"/>
        <v>50025</v>
      </c>
      <c r="H110" s="7">
        <v>1800</v>
      </c>
      <c r="I110" s="7">
        <f t="shared" si="13"/>
        <v>62100</v>
      </c>
      <c r="J110" s="7">
        <f t="shared" si="14"/>
        <v>112125</v>
      </c>
    </row>
    <row r="111" spans="2:10" ht="58.15" customHeight="1" x14ac:dyDescent="0.25">
      <c r="B111" s="4">
        <v>96</v>
      </c>
      <c r="C111" s="5" t="s">
        <v>58</v>
      </c>
      <c r="D111" s="4" t="s">
        <v>14</v>
      </c>
      <c r="E111" s="8">
        <f>3.17*2.4-0.008</f>
        <v>7.6</v>
      </c>
      <c r="F111" s="7">
        <v>17100</v>
      </c>
      <c r="G111" s="7">
        <f t="shared" si="12"/>
        <v>129960</v>
      </c>
      <c r="H111" s="7">
        <v>14000</v>
      </c>
      <c r="I111" s="7">
        <f t="shared" si="13"/>
        <v>106400</v>
      </c>
      <c r="J111" s="7">
        <f t="shared" si="14"/>
        <v>236360</v>
      </c>
    </row>
    <row r="112" spans="2:10" ht="39" customHeight="1" x14ac:dyDescent="0.25">
      <c r="B112" s="4">
        <v>97</v>
      </c>
      <c r="C112" s="5" t="s">
        <v>27</v>
      </c>
      <c r="D112" s="4" t="s">
        <v>14</v>
      </c>
      <c r="E112" s="6">
        <f>9.3*3.67+2.7*6.1</f>
        <v>50.600999999999999</v>
      </c>
      <c r="F112" s="7">
        <v>1200</v>
      </c>
      <c r="G112" s="7">
        <f t="shared" si="12"/>
        <v>60721.2</v>
      </c>
      <c r="H112" s="7">
        <v>1100</v>
      </c>
      <c r="I112" s="7">
        <f t="shared" si="13"/>
        <v>55661.1</v>
      </c>
      <c r="J112" s="7">
        <f t="shared" si="14"/>
        <v>116382.29999999999</v>
      </c>
    </row>
    <row r="113" spans="2:10" ht="39" customHeight="1" x14ac:dyDescent="0.25">
      <c r="B113" s="4">
        <v>98</v>
      </c>
      <c r="C113" s="5" t="s">
        <v>28</v>
      </c>
      <c r="D113" s="4" t="s">
        <v>14</v>
      </c>
      <c r="E113" s="6">
        <v>50.6</v>
      </c>
      <c r="F113" s="7">
        <v>320</v>
      </c>
      <c r="G113" s="7">
        <f t="shared" si="12"/>
        <v>16192</v>
      </c>
      <c r="H113" s="7">
        <v>420</v>
      </c>
      <c r="I113" s="7">
        <f t="shared" si="13"/>
        <v>21252</v>
      </c>
      <c r="J113" s="7">
        <f t="shared" si="14"/>
        <v>37444</v>
      </c>
    </row>
    <row r="114" spans="2:10" ht="22.15" customHeight="1" x14ac:dyDescent="0.25">
      <c r="B114" s="4">
        <v>99</v>
      </c>
      <c r="C114" s="5" t="s">
        <v>29</v>
      </c>
      <c r="D114" s="4" t="s">
        <v>14</v>
      </c>
      <c r="E114" s="6">
        <v>50.6</v>
      </c>
      <c r="F114" s="7">
        <v>240</v>
      </c>
      <c r="G114" s="7">
        <f t="shared" si="12"/>
        <v>12144</v>
      </c>
      <c r="H114" s="7">
        <v>190</v>
      </c>
      <c r="I114" s="7">
        <f t="shared" si="13"/>
        <v>9614</v>
      </c>
      <c r="J114" s="7">
        <f t="shared" si="14"/>
        <v>21758</v>
      </c>
    </row>
    <row r="115" spans="2:10" ht="25.15" customHeight="1" x14ac:dyDescent="0.25">
      <c r="B115" s="4">
        <v>100</v>
      </c>
      <c r="C115" s="5" t="s">
        <v>30</v>
      </c>
      <c r="D115" s="4" t="s">
        <v>14</v>
      </c>
      <c r="E115" s="6">
        <v>50.6</v>
      </c>
      <c r="F115" s="7">
        <v>400</v>
      </c>
      <c r="G115" s="7">
        <f t="shared" si="12"/>
        <v>20240</v>
      </c>
      <c r="H115" s="7">
        <v>200</v>
      </c>
      <c r="I115" s="7">
        <f t="shared" si="13"/>
        <v>10120</v>
      </c>
      <c r="J115" s="7">
        <f t="shared" si="14"/>
        <v>30360</v>
      </c>
    </row>
    <row r="116" spans="2:10" ht="42" customHeight="1" x14ac:dyDescent="0.25">
      <c r="B116" s="4">
        <v>101</v>
      </c>
      <c r="C116" s="5" t="s">
        <v>31</v>
      </c>
      <c r="D116" s="4" t="s">
        <v>16</v>
      </c>
      <c r="E116" s="6">
        <v>50.6</v>
      </c>
      <c r="F116" s="7">
        <v>650</v>
      </c>
      <c r="G116" s="7">
        <f t="shared" si="12"/>
        <v>32890</v>
      </c>
      <c r="H116" s="7">
        <v>190</v>
      </c>
      <c r="I116" s="7">
        <f t="shared" si="13"/>
        <v>9614</v>
      </c>
      <c r="J116" s="7">
        <f t="shared" si="14"/>
        <v>42504</v>
      </c>
    </row>
    <row r="117" spans="2:10" ht="41.45" customHeight="1" x14ac:dyDescent="0.25">
      <c r="B117" s="4">
        <v>102</v>
      </c>
      <c r="C117" s="5" t="s">
        <v>32</v>
      </c>
      <c r="D117" s="4" t="s">
        <v>14</v>
      </c>
      <c r="E117" s="6">
        <v>50.6</v>
      </c>
      <c r="F117" s="7">
        <v>4600</v>
      </c>
      <c r="G117" s="7">
        <f t="shared" si="12"/>
        <v>232760</v>
      </c>
      <c r="H117" s="7">
        <v>450</v>
      </c>
      <c r="I117" s="7">
        <f t="shared" si="13"/>
        <v>22770</v>
      </c>
      <c r="J117" s="7">
        <f t="shared" si="14"/>
        <v>255530</v>
      </c>
    </row>
    <row r="118" spans="2:10" ht="39" customHeight="1" x14ac:dyDescent="0.25">
      <c r="B118" s="4">
        <v>103</v>
      </c>
      <c r="C118" s="5" t="s">
        <v>33</v>
      </c>
      <c r="D118" s="4" t="s">
        <v>18</v>
      </c>
      <c r="E118" s="8">
        <f>9.3*2+6.36*2-1-0.8+0.4+0.08</f>
        <v>29.999999999999996</v>
      </c>
      <c r="F118" s="7">
        <v>1100</v>
      </c>
      <c r="G118" s="7">
        <f t="shared" si="12"/>
        <v>32999.999999999993</v>
      </c>
      <c r="H118" s="7">
        <v>500</v>
      </c>
      <c r="I118" s="7">
        <f t="shared" si="13"/>
        <v>14999.999999999998</v>
      </c>
      <c r="J118" s="7">
        <f t="shared" si="14"/>
        <v>47999.999999999993</v>
      </c>
    </row>
    <row r="119" spans="2:10" ht="22.15" customHeight="1" x14ac:dyDescent="0.25">
      <c r="B119" s="4">
        <v>104</v>
      </c>
      <c r="C119" s="5" t="s">
        <v>34</v>
      </c>
      <c r="D119" s="4" t="s">
        <v>18</v>
      </c>
      <c r="E119" s="8">
        <f>2.8*4</f>
        <v>11.2</v>
      </c>
      <c r="F119" s="7">
        <v>370</v>
      </c>
      <c r="G119" s="7">
        <f t="shared" si="12"/>
        <v>4144</v>
      </c>
      <c r="H119" s="7">
        <v>170</v>
      </c>
      <c r="I119" s="7">
        <f t="shared" si="13"/>
        <v>1903.9999999999998</v>
      </c>
      <c r="J119" s="7">
        <f t="shared" si="14"/>
        <v>6048</v>
      </c>
    </row>
    <row r="120" spans="2:10" ht="94.5" customHeight="1" x14ac:dyDescent="0.25">
      <c r="B120" s="4">
        <v>105</v>
      </c>
      <c r="C120" s="5" t="s">
        <v>35</v>
      </c>
      <c r="D120" s="4" t="s">
        <v>36</v>
      </c>
      <c r="E120" s="8">
        <v>1</v>
      </c>
      <c r="F120" s="7">
        <v>71450</v>
      </c>
      <c r="G120" s="7">
        <f t="shared" si="12"/>
        <v>71450</v>
      </c>
      <c r="H120" s="7">
        <v>9000</v>
      </c>
      <c r="I120" s="7">
        <f t="shared" si="13"/>
        <v>9000</v>
      </c>
      <c r="J120" s="7">
        <f t="shared" si="14"/>
        <v>80450</v>
      </c>
    </row>
    <row r="121" spans="2:10" ht="107.45" customHeight="1" x14ac:dyDescent="0.25">
      <c r="B121" s="4">
        <v>106</v>
      </c>
      <c r="C121" s="5" t="s">
        <v>37</v>
      </c>
      <c r="D121" s="4" t="s">
        <v>36</v>
      </c>
      <c r="E121" s="8">
        <v>1</v>
      </c>
      <c r="F121" s="7">
        <v>68450</v>
      </c>
      <c r="G121" s="7">
        <f t="shared" si="12"/>
        <v>68450</v>
      </c>
      <c r="H121" s="7">
        <v>9000</v>
      </c>
      <c r="I121" s="7">
        <f t="shared" si="13"/>
        <v>9000</v>
      </c>
      <c r="J121" s="7">
        <f t="shared" si="14"/>
        <v>77450</v>
      </c>
    </row>
    <row r="122" spans="2:10" ht="25.15" customHeight="1" x14ac:dyDescent="0.25">
      <c r="B122" s="4">
        <v>107</v>
      </c>
      <c r="C122" s="5" t="s">
        <v>38</v>
      </c>
      <c r="D122" s="4" t="s">
        <v>36</v>
      </c>
      <c r="E122" s="8">
        <v>2</v>
      </c>
      <c r="F122" s="7">
        <v>1400</v>
      </c>
      <c r="G122" s="7">
        <f t="shared" si="12"/>
        <v>2800</v>
      </c>
      <c r="H122" s="7">
        <v>2000</v>
      </c>
      <c r="I122" s="7">
        <f t="shared" si="13"/>
        <v>4000</v>
      </c>
      <c r="J122" s="7">
        <f t="shared" si="14"/>
        <v>6800</v>
      </c>
    </row>
    <row r="123" spans="2:10" ht="43.15" customHeight="1" x14ac:dyDescent="0.25">
      <c r="B123" s="4">
        <v>108</v>
      </c>
      <c r="C123" s="5" t="s">
        <v>39</v>
      </c>
      <c r="D123" s="4" t="s">
        <v>18</v>
      </c>
      <c r="E123" s="8">
        <f>10.2+2.6*4+1.84*6+1.9*2+0.56</f>
        <v>36</v>
      </c>
      <c r="F123" s="7">
        <v>650</v>
      </c>
      <c r="G123" s="7">
        <f t="shared" si="12"/>
        <v>23400</v>
      </c>
      <c r="H123" s="7">
        <v>850</v>
      </c>
      <c r="I123" s="7">
        <f t="shared" si="13"/>
        <v>30600</v>
      </c>
      <c r="J123" s="7">
        <f t="shared" si="14"/>
        <v>54000</v>
      </c>
    </row>
    <row r="124" spans="2:10" ht="52.15" customHeight="1" x14ac:dyDescent="0.25">
      <c r="B124" s="4">
        <v>109</v>
      </c>
      <c r="C124" s="5" t="s">
        <v>40</v>
      </c>
      <c r="D124" s="4" t="s">
        <v>18</v>
      </c>
      <c r="E124" s="8">
        <v>10.199999999999999</v>
      </c>
      <c r="F124" s="7">
        <v>250</v>
      </c>
      <c r="G124" s="7">
        <f t="shared" si="12"/>
        <v>2550</v>
      </c>
      <c r="H124" s="7">
        <v>300</v>
      </c>
      <c r="I124" s="7">
        <f t="shared" si="13"/>
        <v>3060</v>
      </c>
      <c r="J124" s="7">
        <f t="shared" si="14"/>
        <v>5610</v>
      </c>
    </row>
    <row r="125" spans="2:10" ht="55.9" customHeight="1" x14ac:dyDescent="0.25">
      <c r="B125" s="4">
        <v>110</v>
      </c>
      <c r="C125" s="5" t="s">
        <v>41</v>
      </c>
      <c r="D125" s="4" t="s">
        <v>18</v>
      </c>
      <c r="E125" s="8">
        <v>10.199999999999999</v>
      </c>
      <c r="F125" s="7">
        <v>230</v>
      </c>
      <c r="G125" s="7">
        <f t="shared" si="12"/>
        <v>2346</v>
      </c>
      <c r="H125" s="7">
        <v>170</v>
      </c>
      <c r="I125" s="7">
        <f t="shared" si="13"/>
        <v>1733.9999999999998</v>
      </c>
      <c r="J125" s="7">
        <f t="shared" si="14"/>
        <v>4080</v>
      </c>
    </row>
    <row r="126" spans="2:10" ht="25.9" customHeight="1" x14ac:dyDescent="0.25">
      <c r="B126" s="4">
        <v>111</v>
      </c>
      <c r="C126" s="5" t="s">
        <v>59</v>
      </c>
      <c r="D126" s="4" t="s">
        <v>18</v>
      </c>
      <c r="E126" s="8">
        <f>36-10.2</f>
        <v>25.8</v>
      </c>
      <c r="F126" s="7">
        <v>3150</v>
      </c>
      <c r="G126" s="7">
        <f t="shared" si="12"/>
        <v>81270</v>
      </c>
      <c r="H126" s="7">
        <v>2400</v>
      </c>
      <c r="I126" s="7">
        <f t="shared" si="13"/>
        <v>61920</v>
      </c>
      <c r="J126" s="7">
        <f t="shared" si="14"/>
        <v>143190</v>
      </c>
    </row>
    <row r="127" spans="2:10" ht="22.15" customHeight="1" x14ac:dyDescent="0.25">
      <c r="B127" s="21" t="s">
        <v>60</v>
      </c>
      <c r="C127" s="22"/>
      <c r="D127" s="22"/>
      <c r="E127" s="22"/>
      <c r="F127" s="22"/>
      <c r="G127" s="22"/>
      <c r="H127" s="22"/>
      <c r="I127" s="23"/>
      <c r="J127" s="10">
        <f>SUM(J103:J126)</f>
        <v>1683483.86</v>
      </c>
    </row>
    <row r="128" spans="2:10" ht="30" customHeight="1" x14ac:dyDescent="0.25">
      <c r="B128" s="1"/>
      <c r="C128" s="2" t="s">
        <v>61</v>
      </c>
      <c r="D128" s="1"/>
      <c r="E128" s="1"/>
      <c r="F128" s="3"/>
      <c r="G128" s="3"/>
      <c r="H128" s="3"/>
      <c r="I128" s="3"/>
      <c r="J128" s="3"/>
    </row>
    <row r="129" spans="2:10" ht="44.45" customHeight="1" x14ac:dyDescent="0.25">
      <c r="B129" s="4">
        <v>112</v>
      </c>
      <c r="C129" s="5" t="s">
        <v>13</v>
      </c>
      <c r="D129" s="4" t="s">
        <v>14</v>
      </c>
      <c r="E129" s="6">
        <f>(3.2*2+2.6*2)*2.8-1.9+0.02</f>
        <v>30.600000000000005</v>
      </c>
      <c r="F129" s="7">
        <v>720</v>
      </c>
      <c r="G129" s="7">
        <f t="shared" ref="G129:G140" si="15">F129*E129</f>
        <v>22032.000000000004</v>
      </c>
      <c r="H129" s="7">
        <v>500</v>
      </c>
      <c r="I129" s="7">
        <f t="shared" ref="I129:I140" si="16">H129*E129</f>
        <v>15300.000000000002</v>
      </c>
      <c r="J129" s="7">
        <f t="shared" ref="J129:J140" si="17">G129+I129</f>
        <v>37332.000000000007</v>
      </c>
    </row>
    <row r="130" spans="2:10" ht="25.15" customHeight="1" x14ac:dyDescent="0.25">
      <c r="B130" s="4">
        <v>113</v>
      </c>
      <c r="C130" s="5" t="s">
        <v>15</v>
      </c>
      <c r="D130" s="4" t="s">
        <v>16</v>
      </c>
      <c r="E130" s="8">
        <f>2.6*2.8+0.02</f>
        <v>7.2999999999999989</v>
      </c>
      <c r="F130" s="7">
        <v>1230</v>
      </c>
      <c r="G130" s="7">
        <f t="shared" si="15"/>
        <v>8978.9999999999982</v>
      </c>
      <c r="H130" s="7">
        <v>800</v>
      </c>
      <c r="I130" s="7">
        <f t="shared" si="16"/>
        <v>5839.9999999999991</v>
      </c>
      <c r="J130" s="7">
        <f t="shared" si="17"/>
        <v>14818.999999999996</v>
      </c>
    </row>
    <row r="131" spans="2:10" ht="39.6" customHeight="1" x14ac:dyDescent="0.25">
      <c r="B131" s="4">
        <v>114</v>
      </c>
      <c r="C131" s="5" t="s">
        <v>62</v>
      </c>
      <c r="D131" s="4" t="s">
        <v>14</v>
      </c>
      <c r="E131" s="8">
        <f>30.6+3.2*2.6+0.08</f>
        <v>39</v>
      </c>
      <c r="F131" s="7">
        <v>750</v>
      </c>
      <c r="G131" s="7">
        <f t="shared" si="15"/>
        <v>29250</v>
      </c>
      <c r="H131" s="7">
        <v>350</v>
      </c>
      <c r="I131" s="7">
        <f t="shared" si="16"/>
        <v>13650</v>
      </c>
      <c r="J131" s="7">
        <f t="shared" si="17"/>
        <v>42900</v>
      </c>
    </row>
    <row r="132" spans="2:10" ht="58.15" customHeight="1" x14ac:dyDescent="0.25">
      <c r="B132" s="4">
        <v>115</v>
      </c>
      <c r="C132" s="5" t="s">
        <v>63</v>
      </c>
      <c r="D132" s="4" t="s">
        <v>14</v>
      </c>
      <c r="E132" s="8">
        <v>30.6</v>
      </c>
      <c r="F132" s="7">
        <v>5950</v>
      </c>
      <c r="G132" s="7">
        <f t="shared" si="15"/>
        <v>182070</v>
      </c>
      <c r="H132" s="7">
        <v>4500</v>
      </c>
      <c r="I132" s="7">
        <f t="shared" si="16"/>
        <v>137700</v>
      </c>
      <c r="J132" s="7">
        <f t="shared" si="17"/>
        <v>319770</v>
      </c>
    </row>
    <row r="133" spans="2:10" ht="24" customHeight="1" x14ac:dyDescent="0.25">
      <c r="B133" s="4">
        <v>116</v>
      </c>
      <c r="C133" s="5" t="s">
        <v>64</v>
      </c>
      <c r="D133" s="4" t="s">
        <v>14</v>
      </c>
      <c r="E133" s="8">
        <f>2.6*3.2-0.32</f>
        <v>8</v>
      </c>
      <c r="F133" s="7">
        <v>5000</v>
      </c>
      <c r="G133" s="7">
        <f t="shared" si="15"/>
        <v>40000</v>
      </c>
      <c r="H133" s="7">
        <v>750</v>
      </c>
      <c r="I133" s="7">
        <f t="shared" si="16"/>
        <v>6000</v>
      </c>
      <c r="J133" s="7">
        <f t="shared" si="17"/>
        <v>46000</v>
      </c>
    </row>
    <row r="134" spans="2:10" ht="39" customHeight="1" x14ac:dyDescent="0.25">
      <c r="B134" s="4">
        <v>117</v>
      </c>
      <c r="C134" s="5" t="s">
        <v>27</v>
      </c>
      <c r="D134" s="4" t="s">
        <v>14</v>
      </c>
      <c r="E134" s="6">
        <v>8</v>
      </c>
      <c r="F134" s="7">
        <v>1200</v>
      </c>
      <c r="G134" s="7">
        <f t="shared" si="15"/>
        <v>9600</v>
      </c>
      <c r="H134" s="7">
        <v>1100</v>
      </c>
      <c r="I134" s="7">
        <f t="shared" si="16"/>
        <v>8800</v>
      </c>
      <c r="J134" s="7">
        <f t="shared" si="17"/>
        <v>18400</v>
      </c>
    </row>
    <row r="135" spans="2:10" ht="24.6" customHeight="1" x14ac:dyDescent="0.25">
      <c r="B135" s="4">
        <v>118</v>
      </c>
      <c r="C135" s="5" t="s">
        <v>17</v>
      </c>
      <c r="D135" s="4" t="s">
        <v>18</v>
      </c>
      <c r="E135" s="9">
        <f>3.2*2+2.6*2</f>
        <v>11.600000000000001</v>
      </c>
      <c r="F135" s="7">
        <v>850</v>
      </c>
      <c r="G135" s="7">
        <f t="shared" si="15"/>
        <v>9860.0000000000018</v>
      </c>
      <c r="H135" s="7">
        <v>2500</v>
      </c>
      <c r="I135" s="7">
        <f t="shared" si="16"/>
        <v>29000.000000000004</v>
      </c>
      <c r="J135" s="7">
        <f t="shared" si="17"/>
        <v>38860.000000000007</v>
      </c>
    </row>
    <row r="136" spans="2:10" ht="39.6" customHeight="1" x14ac:dyDescent="0.25">
      <c r="B136" s="4">
        <v>119</v>
      </c>
      <c r="C136" s="5" t="s">
        <v>19</v>
      </c>
      <c r="D136" s="4" t="s">
        <v>18</v>
      </c>
      <c r="E136" s="9">
        <v>11.6</v>
      </c>
      <c r="F136" s="7">
        <v>420</v>
      </c>
      <c r="G136" s="7">
        <f t="shared" si="15"/>
        <v>4872</v>
      </c>
      <c r="H136" s="7">
        <v>540</v>
      </c>
      <c r="I136" s="7">
        <f t="shared" si="16"/>
        <v>6264</v>
      </c>
      <c r="J136" s="7">
        <f t="shared" si="17"/>
        <v>11136</v>
      </c>
    </row>
    <row r="137" spans="2:10" ht="40.9" customHeight="1" x14ac:dyDescent="0.25">
      <c r="B137" s="4">
        <v>120</v>
      </c>
      <c r="C137" s="5" t="s">
        <v>28</v>
      </c>
      <c r="D137" s="4" t="s">
        <v>14</v>
      </c>
      <c r="E137" s="6">
        <v>8</v>
      </c>
      <c r="F137" s="7">
        <v>320</v>
      </c>
      <c r="G137" s="7">
        <f t="shared" si="15"/>
        <v>2560</v>
      </c>
      <c r="H137" s="7">
        <v>420</v>
      </c>
      <c r="I137" s="7">
        <f t="shared" si="16"/>
        <v>3360</v>
      </c>
      <c r="J137" s="7">
        <f t="shared" si="17"/>
        <v>5920</v>
      </c>
    </row>
    <row r="138" spans="2:10" ht="22.15" customHeight="1" x14ac:dyDescent="0.25">
      <c r="B138" s="4">
        <v>121</v>
      </c>
      <c r="C138" s="5" t="s">
        <v>29</v>
      </c>
      <c r="D138" s="4" t="s">
        <v>14</v>
      </c>
      <c r="E138" s="6">
        <v>8</v>
      </c>
      <c r="F138" s="7">
        <v>240</v>
      </c>
      <c r="G138" s="7">
        <f t="shared" si="15"/>
        <v>1920</v>
      </c>
      <c r="H138" s="7">
        <v>190</v>
      </c>
      <c r="I138" s="7">
        <f t="shared" si="16"/>
        <v>1520</v>
      </c>
      <c r="J138" s="7">
        <f t="shared" si="17"/>
        <v>3440</v>
      </c>
    </row>
    <row r="139" spans="2:10" ht="22.9" customHeight="1" x14ac:dyDescent="0.25">
      <c r="B139" s="4">
        <v>122</v>
      </c>
      <c r="C139" s="5" t="s">
        <v>30</v>
      </c>
      <c r="D139" s="4" t="s">
        <v>14</v>
      </c>
      <c r="E139" s="6">
        <v>8</v>
      </c>
      <c r="F139" s="7">
        <v>400</v>
      </c>
      <c r="G139" s="7">
        <f t="shared" si="15"/>
        <v>3200</v>
      </c>
      <c r="H139" s="7">
        <v>200</v>
      </c>
      <c r="I139" s="7">
        <f t="shared" si="16"/>
        <v>1600</v>
      </c>
      <c r="J139" s="7">
        <f t="shared" si="17"/>
        <v>4800</v>
      </c>
    </row>
    <row r="140" spans="2:10" ht="42.6" customHeight="1" x14ac:dyDescent="0.25">
      <c r="B140" s="4">
        <v>123</v>
      </c>
      <c r="C140" s="5" t="s">
        <v>31</v>
      </c>
      <c r="D140" s="4" t="s">
        <v>16</v>
      </c>
      <c r="E140" s="6">
        <v>8</v>
      </c>
      <c r="F140" s="7">
        <v>650</v>
      </c>
      <c r="G140" s="7">
        <f t="shared" si="15"/>
        <v>5200</v>
      </c>
      <c r="H140" s="7">
        <v>190</v>
      </c>
      <c r="I140" s="7">
        <f t="shared" si="16"/>
        <v>1520</v>
      </c>
      <c r="J140" s="7">
        <f t="shared" si="17"/>
        <v>6720</v>
      </c>
    </row>
    <row r="141" spans="2:10" ht="22.15" customHeight="1" x14ac:dyDescent="0.25">
      <c r="B141" s="21" t="s">
        <v>65</v>
      </c>
      <c r="C141" s="22"/>
      <c r="D141" s="22"/>
      <c r="E141" s="22"/>
      <c r="F141" s="22"/>
      <c r="G141" s="22"/>
      <c r="H141" s="22"/>
      <c r="I141" s="23"/>
      <c r="J141" s="10">
        <f>SUM(J129:J140)</f>
        <v>550097</v>
      </c>
    </row>
    <row r="142" spans="2:10" ht="23.45" customHeight="1" x14ac:dyDescent="0.25">
      <c r="B142" s="1"/>
      <c r="C142" s="2" t="s">
        <v>66</v>
      </c>
      <c r="D142" s="1"/>
      <c r="E142" s="1"/>
      <c r="F142" s="3"/>
      <c r="G142" s="3"/>
      <c r="H142" s="3"/>
      <c r="I142" s="3"/>
      <c r="J142" s="3"/>
    </row>
    <row r="143" spans="2:10" ht="43.15" customHeight="1" x14ac:dyDescent="0.25">
      <c r="B143" s="4">
        <v>124</v>
      </c>
      <c r="C143" s="5" t="s">
        <v>13</v>
      </c>
      <c r="D143" s="4" t="s">
        <v>14</v>
      </c>
      <c r="E143" s="6">
        <f>(30*2+3*2)*2.8-2.2*1.77-2.1*14+0.09</f>
        <v>151.59599999999998</v>
      </c>
      <c r="F143" s="7">
        <v>720</v>
      </c>
      <c r="G143" s="7">
        <f t="shared" ref="G143:G156" si="18">F143*E143</f>
        <v>109149.11999999998</v>
      </c>
      <c r="H143" s="7">
        <v>500</v>
      </c>
      <c r="I143" s="7">
        <f t="shared" ref="I143:I156" si="19">H143*E143</f>
        <v>75797.999999999985</v>
      </c>
      <c r="J143" s="7">
        <f t="shared" ref="J143:J156" si="20">G143+I143</f>
        <v>184947.11999999997</v>
      </c>
    </row>
    <row r="144" spans="2:10" ht="42" customHeight="1" x14ac:dyDescent="0.25">
      <c r="B144" s="4">
        <v>125</v>
      </c>
      <c r="C144" s="5" t="s">
        <v>21</v>
      </c>
      <c r="D144" s="4" t="s">
        <v>14</v>
      </c>
      <c r="E144" s="6">
        <v>151.6</v>
      </c>
      <c r="F144" s="7">
        <v>320</v>
      </c>
      <c r="G144" s="7">
        <f t="shared" si="18"/>
        <v>48512</v>
      </c>
      <c r="H144" s="7">
        <v>370</v>
      </c>
      <c r="I144" s="7">
        <f t="shared" si="19"/>
        <v>56092</v>
      </c>
      <c r="J144" s="7">
        <f t="shared" si="20"/>
        <v>104604</v>
      </c>
    </row>
    <row r="145" spans="2:10" ht="57" customHeight="1" x14ac:dyDescent="0.25">
      <c r="B145" s="4">
        <v>126</v>
      </c>
      <c r="C145" s="5" t="s">
        <v>22</v>
      </c>
      <c r="D145" s="4" t="s">
        <v>14</v>
      </c>
      <c r="E145" s="6">
        <v>151.6</v>
      </c>
      <c r="F145" s="7">
        <v>460</v>
      </c>
      <c r="G145" s="7">
        <f t="shared" si="18"/>
        <v>69736</v>
      </c>
      <c r="H145" s="7">
        <v>250</v>
      </c>
      <c r="I145" s="7">
        <f t="shared" si="19"/>
        <v>37900</v>
      </c>
      <c r="J145" s="7">
        <f t="shared" si="20"/>
        <v>107636</v>
      </c>
    </row>
    <row r="146" spans="2:10" ht="37.9" customHeight="1" x14ac:dyDescent="0.25">
      <c r="B146" s="4">
        <v>127</v>
      </c>
      <c r="C146" s="5" t="s">
        <v>27</v>
      </c>
      <c r="D146" s="4" t="s">
        <v>14</v>
      </c>
      <c r="E146" s="6">
        <f>30*3</f>
        <v>90</v>
      </c>
      <c r="F146" s="7">
        <v>1200</v>
      </c>
      <c r="G146" s="7">
        <f t="shared" si="18"/>
        <v>108000</v>
      </c>
      <c r="H146" s="7">
        <v>1100</v>
      </c>
      <c r="I146" s="7">
        <f t="shared" si="19"/>
        <v>99000</v>
      </c>
      <c r="J146" s="7">
        <f t="shared" si="20"/>
        <v>207000</v>
      </c>
    </row>
    <row r="147" spans="2:10" ht="40.15" customHeight="1" x14ac:dyDescent="0.25">
      <c r="B147" s="4">
        <v>128</v>
      </c>
      <c r="C147" s="5" t="s">
        <v>28</v>
      </c>
      <c r="D147" s="4" t="s">
        <v>14</v>
      </c>
      <c r="E147" s="6">
        <v>90</v>
      </c>
      <c r="F147" s="7">
        <v>320</v>
      </c>
      <c r="G147" s="7">
        <f t="shared" si="18"/>
        <v>28800</v>
      </c>
      <c r="H147" s="7">
        <v>420</v>
      </c>
      <c r="I147" s="7">
        <f t="shared" si="19"/>
        <v>37800</v>
      </c>
      <c r="J147" s="7">
        <f t="shared" si="20"/>
        <v>66600</v>
      </c>
    </row>
    <row r="148" spans="2:10" ht="22.9" customHeight="1" x14ac:dyDescent="0.25">
      <c r="B148" s="4">
        <v>129</v>
      </c>
      <c r="C148" s="5" t="s">
        <v>29</v>
      </c>
      <c r="D148" s="4" t="s">
        <v>14</v>
      </c>
      <c r="E148" s="6">
        <v>90</v>
      </c>
      <c r="F148" s="7">
        <v>240</v>
      </c>
      <c r="G148" s="7">
        <f t="shared" si="18"/>
        <v>21600</v>
      </c>
      <c r="H148" s="7">
        <v>190</v>
      </c>
      <c r="I148" s="7">
        <f t="shared" si="19"/>
        <v>17100</v>
      </c>
      <c r="J148" s="7">
        <f t="shared" si="20"/>
        <v>38700</v>
      </c>
    </row>
    <row r="149" spans="2:10" ht="24" customHeight="1" x14ac:dyDescent="0.25">
      <c r="B149" s="4">
        <v>130</v>
      </c>
      <c r="C149" s="5" t="s">
        <v>30</v>
      </c>
      <c r="D149" s="4" t="s">
        <v>14</v>
      </c>
      <c r="E149" s="6">
        <v>90</v>
      </c>
      <c r="F149" s="7">
        <v>400</v>
      </c>
      <c r="G149" s="7">
        <f t="shared" si="18"/>
        <v>36000</v>
      </c>
      <c r="H149" s="7">
        <v>200</v>
      </c>
      <c r="I149" s="7">
        <f t="shared" si="19"/>
        <v>18000</v>
      </c>
      <c r="J149" s="7">
        <f t="shared" si="20"/>
        <v>54000</v>
      </c>
    </row>
    <row r="150" spans="2:10" ht="40.15" customHeight="1" x14ac:dyDescent="0.25">
      <c r="B150" s="4">
        <v>131</v>
      </c>
      <c r="C150" s="5" t="s">
        <v>31</v>
      </c>
      <c r="D150" s="4" t="s">
        <v>16</v>
      </c>
      <c r="E150" s="6">
        <v>90</v>
      </c>
      <c r="F150" s="7">
        <v>650</v>
      </c>
      <c r="G150" s="7">
        <f t="shared" si="18"/>
        <v>58500</v>
      </c>
      <c r="H150" s="7">
        <v>190</v>
      </c>
      <c r="I150" s="7">
        <f t="shared" si="19"/>
        <v>17100</v>
      </c>
      <c r="J150" s="7">
        <f t="shared" si="20"/>
        <v>75600</v>
      </c>
    </row>
    <row r="151" spans="2:10" ht="184.9" customHeight="1" x14ac:dyDescent="0.25">
      <c r="B151" s="4">
        <v>132</v>
      </c>
      <c r="C151" s="5" t="s">
        <v>67</v>
      </c>
      <c r="D151" s="4" t="s">
        <v>14</v>
      </c>
      <c r="E151" s="6">
        <v>90</v>
      </c>
      <c r="F151" s="7">
        <v>3450</v>
      </c>
      <c r="G151" s="7">
        <f t="shared" si="18"/>
        <v>310500</v>
      </c>
      <c r="H151" s="7">
        <v>550</v>
      </c>
      <c r="I151" s="7">
        <f t="shared" si="19"/>
        <v>49500</v>
      </c>
      <c r="J151" s="7">
        <f t="shared" si="20"/>
        <v>360000</v>
      </c>
    </row>
    <row r="152" spans="2:10" ht="19.899999999999999" customHeight="1" x14ac:dyDescent="0.25">
      <c r="B152" s="4">
        <v>133</v>
      </c>
      <c r="C152" s="5" t="s">
        <v>68</v>
      </c>
      <c r="D152" s="4" t="s">
        <v>18</v>
      </c>
      <c r="E152" s="8">
        <f>30*2+3*2-1*13</f>
        <v>53</v>
      </c>
      <c r="F152" s="7">
        <v>1950</v>
      </c>
      <c r="G152" s="7">
        <f t="shared" si="18"/>
        <v>103350</v>
      </c>
      <c r="H152" s="7">
        <v>420</v>
      </c>
      <c r="I152" s="7">
        <f t="shared" si="19"/>
        <v>22260</v>
      </c>
      <c r="J152" s="7">
        <f t="shared" si="20"/>
        <v>125610</v>
      </c>
    </row>
    <row r="153" spans="2:10" ht="37.9" customHeight="1" x14ac:dyDescent="0.25">
      <c r="B153" s="4">
        <v>134</v>
      </c>
      <c r="C153" s="5" t="s">
        <v>39</v>
      </c>
      <c r="D153" s="4" t="s">
        <v>18</v>
      </c>
      <c r="E153" s="8">
        <f>1.77*2+2.2+0.06</f>
        <v>5.8</v>
      </c>
      <c r="F153" s="7">
        <v>650</v>
      </c>
      <c r="G153" s="7">
        <f t="shared" si="18"/>
        <v>3770</v>
      </c>
      <c r="H153" s="7">
        <v>850</v>
      </c>
      <c r="I153" s="7">
        <f t="shared" si="19"/>
        <v>4930</v>
      </c>
      <c r="J153" s="7">
        <f t="shared" si="20"/>
        <v>8700</v>
      </c>
    </row>
    <row r="154" spans="2:10" ht="58.9" customHeight="1" x14ac:dyDescent="0.25">
      <c r="B154" s="4">
        <v>135</v>
      </c>
      <c r="C154" s="5" t="s">
        <v>69</v>
      </c>
      <c r="D154" s="4" t="s">
        <v>18</v>
      </c>
      <c r="E154" s="8">
        <v>5.8</v>
      </c>
      <c r="F154" s="7">
        <v>250</v>
      </c>
      <c r="G154" s="7">
        <f t="shared" si="18"/>
        <v>1450</v>
      </c>
      <c r="H154" s="7">
        <v>300</v>
      </c>
      <c r="I154" s="7">
        <f t="shared" si="19"/>
        <v>1740</v>
      </c>
      <c r="J154" s="7">
        <f t="shared" si="20"/>
        <v>3190</v>
      </c>
    </row>
    <row r="155" spans="2:10" ht="58.5" customHeight="1" x14ac:dyDescent="0.25">
      <c r="B155" s="4">
        <v>136</v>
      </c>
      <c r="C155" s="5" t="s">
        <v>70</v>
      </c>
      <c r="D155" s="4" t="s">
        <v>18</v>
      </c>
      <c r="E155" s="8">
        <v>5.8</v>
      </c>
      <c r="F155" s="7">
        <v>230</v>
      </c>
      <c r="G155" s="7">
        <f t="shared" si="18"/>
        <v>1334</v>
      </c>
      <c r="H155" s="7">
        <v>170</v>
      </c>
      <c r="I155" s="7">
        <f t="shared" si="19"/>
        <v>986</v>
      </c>
      <c r="J155" s="7">
        <f t="shared" si="20"/>
        <v>2320</v>
      </c>
    </row>
    <row r="156" spans="2:10" ht="42" customHeight="1" x14ac:dyDescent="0.25">
      <c r="B156" s="4">
        <v>137</v>
      </c>
      <c r="C156" s="5" t="s">
        <v>71</v>
      </c>
      <c r="D156" s="4" t="s">
        <v>18</v>
      </c>
      <c r="E156" s="8">
        <v>2.5</v>
      </c>
      <c r="F156" s="7">
        <v>1200</v>
      </c>
      <c r="G156" s="7">
        <f t="shared" si="18"/>
        <v>3000</v>
      </c>
      <c r="H156" s="7">
        <v>540</v>
      </c>
      <c r="I156" s="7">
        <f t="shared" si="19"/>
        <v>1350</v>
      </c>
      <c r="J156" s="7">
        <f t="shared" si="20"/>
        <v>4350</v>
      </c>
    </row>
    <row r="157" spans="2:10" ht="22.15" customHeight="1" x14ac:dyDescent="0.25">
      <c r="B157" s="21" t="s">
        <v>72</v>
      </c>
      <c r="C157" s="22"/>
      <c r="D157" s="22"/>
      <c r="E157" s="22"/>
      <c r="F157" s="22"/>
      <c r="G157" s="22"/>
      <c r="H157" s="22"/>
      <c r="I157" s="23"/>
      <c r="J157" s="10">
        <f>SUM(J143:J156)</f>
        <v>1343257.12</v>
      </c>
    </row>
    <row r="158" spans="2:10" ht="25.15" customHeight="1" x14ac:dyDescent="0.25">
      <c r="B158" s="1"/>
      <c r="C158" s="2" t="s">
        <v>73</v>
      </c>
      <c r="D158" s="1"/>
      <c r="E158" s="1"/>
      <c r="F158" s="3"/>
      <c r="G158" s="3"/>
      <c r="H158" s="3"/>
      <c r="I158" s="3"/>
      <c r="J158" s="3"/>
    </row>
    <row r="159" spans="2:10" ht="37.15" customHeight="1" x14ac:dyDescent="0.25">
      <c r="B159" s="4">
        <v>138</v>
      </c>
      <c r="C159" s="5" t="s">
        <v>13</v>
      </c>
      <c r="D159" s="4" t="s">
        <v>14</v>
      </c>
      <c r="E159" s="6">
        <f>(4.8*2+3.16*3+1.97*4+1.195*4+1.26*2)*2.8-2.1-1.68*6+0.05</f>
        <v>83.797999999999988</v>
      </c>
      <c r="F159" s="7">
        <v>720</v>
      </c>
      <c r="G159" s="7">
        <f t="shared" ref="G159:G180" si="21">F159*E159</f>
        <v>60334.55999999999</v>
      </c>
      <c r="H159" s="7">
        <v>500</v>
      </c>
      <c r="I159" s="7">
        <f t="shared" ref="I159:I180" si="22">H159*E159</f>
        <v>41898.999999999993</v>
      </c>
      <c r="J159" s="7">
        <f t="shared" ref="J159:J180" si="23">G159+I159</f>
        <v>102233.55999999998</v>
      </c>
    </row>
    <row r="160" spans="2:10" ht="22.9" customHeight="1" x14ac:dyDescent="0.25">
      <c r="B160" s="4">
        <v>139</v>
      </c>
      <c r="C160" s="5" t="s">
        <v>15</v>
      </c>
      <c r="D160" s="4" t="s">
        <v>16</v>
      </c>
      <c r="E160" s="8">
        <f>3.16*2.8+1.19*2.8*2-0.012</f>
        <v>15.499999999999998</v>
      </c>
      <c r="F160" s="7">
        <v>1230</v>
      </c>
      <c r="G160" s="7">
        <f t="shared" si="21"/>
        <v>19064.999999999996</v>
      </c>
      <c r="H160" s="7">
        <v>800</v>
      </c>
      <c r="I160" s="7">
        <f t="shared" si="22"/>
        <v>12399.999999999998</v>
      </c>
      <c r="J160" s="7">
        <f t="shared" si="23"/>
        <v>31464.999999999993</v>
      </c>
    </row>
    <row r="161" spans="2:10" ht="39" customHeight="1" x14ac:dyDescent="0.25">
      <c r="B161" s="4">
        <v>140</v>
      </c>
      <c r="C161" s="5" t="s">
        <v>21</v>
      </c>
      <c r="D161" s="4" t="s">
        <v>14</v>
      </c>
      <c r="E161" s="6">
        <f>83.8-68.5</f>
        <v>15.299999999999997</v>
      </c>
      <c r="F161" s="7">
        <v>320</v>
      </c>
      <c r="G161" s="7">
        <f t="shared" si="21"/>
        <v>4895.9999999999991</v>
      </c>
      <c r="H161" s="7">
        <v>370</v>
      </c>
      <c r="I161" s="7">
        <f t="shared" si="22"/>
        <v>5660.9999999999991</v>
      </c>
      <c r="J161" s="7">
        <f t="shared" si="23"/>
        <v>10556.999999999998</v>
      </c>
    </row>
    <row r="162" spans="2:10" ht="55.15" customHeight="1" x14ac:dyDescent="0.25">
      <c r="B162" s="4">
        <v>141</v>
      </c>
      <c r="C162" s="5" t="s">
        <v>22</v>
      </c>
      <c r="D162" s="4" t="s">
        <v>14</v>
      </c>
      <c r="E162" s="6">
        <v>15.3</v>
      </c>
      <c r="F162" s="7">
        <v>460</v>
      </c>
      <c r="G162" s="7">
        <f t="shared" si="21"/>
        <v>7038</v>
      </c>
      <c r="H162" s="7">
        <v>250</v>
      </c>
      <c r="I162" s="7">
        <f t="shared" si="22"/>
        <v>3825</v>
      </c>
      <c r="J162" s="7">
        <f t="shared" si="23"/>
        <v>10863</v>
      </c>
    </row>
    <row r="163" spans="2:10" ht="43.9" customHeight="1" x14ac:dyDescent="0.25">
      <c r="B163" s="4">
        <v>142</v>
      </c>
      <c r="C163" s="5" t="s">
        <v>74</v>
      </c>
      <c r="D163" s="4" t="s">
        <v>14</v>
      </c>
      <c r="E163" s="8">
        <f>3.16*2.2+2.6*1.1+1.97*1.19*2+3.16*1.26+(3.16*2+2.2*2+2.6*2+1.97*4+1.19*4+3.16*2+1.26*2-0.8*6-1)*0.3+0.0378</f>
        <v>28.000000000000004</v>
      </c>
      <c r="F163" s="7">
        <v>750</v>
      </c>
      <c r="G163" s="7">
        <f t="shared" si="21"/>
        <v>21000.000000000004</v>
      </c>
      <c r="H163" s="7">
        <v>350</v>
      </c>
      <c r="I163" s="7">
        <f t="shared" si="22"/>
        <v>9800.0000000000018</v>
      </c>
      <c r="J163" s="7">
        <f t="shared" si="23"/>
        <v>30800.000000000007</v>
      </c>
    </row>
    <row r="164" spans="2:10" ht="75" customHeight="1" x14ac:dyDescent="0.25">
      <c r="B164" s="4">
        <v>143</v>
      </c>
      <c r="C164" s="5" t="s">
        <v>75</v>
      </c>
      <c r="D164" s="4" t="s">
        <v>14</v>
      </c>
      <c r="E164" s="8">
        <f>(4.8*2+3.16*2)*2.8+(1.97*4+1.19*4)*1.2-2.1-0.8*1.2*6*2-1.68*3-0.084</f>
        <v>40.999999999999993</v>
      </c>
      <c r="F164" s="7">
        <v>8950</v>
      </c>
      <c r="G164" s="7">
        <f t="shared" si="21"/>
        <v>366949.99999999994</v>
      </c>
      <c r="H164" s="7">
        <v>4500</v>
      </c>
      <c r="I164" s="7">
        <f t="shared" si="22"/>
        <v>184499.99999999997</v>
      </c>
      <c r="J164" s="7">
        <f t="shared" si="23"/>
        <v>551449.99999999988</v>
      </c>
    </row>
    <row r="165" spans="2:10" ht="23.45" customHeight="1" x14ac:dyDescent="0.25">
      <c r="B165" s="4">
        <v>144</v>
      </c>
      <c r="C165" s="5" t="s">
        <v>64</v>
      </c>
      <c r="D165" s="4" t="s">
        <v>14</v>
      </c>
      <c r="E165" s="8">
        <f>3.16*2.2+2.6*1.1+1.97*1.19*2+3.16*1.26+0.0178</f>
        <v>18.500000000000004</v>
      </c>
      <c r="F165" s="7">
        <v>5000</v>
      </c>
      <c r="G165" s="7">
        <f t="shared" si="21"/>
        <v>92500.000000000015</v>
      </c>
      <c r="H165" s="7">
        <v>750</v>
      </c>
      <c r="I165" s="7">
        <f t="shared" si="22"/>
        <v>13875.000000000002</v>
      </c>
      <c r="J165" s="7">
        <f t="shared" si="23"/>
        <v>106375.00000000001</v>
      </c>
    </row>
    <row r="166" spans="2:10" ht="76.150000000000006" customHeight="1" x14ac:dyDescent="0.25">
      <c r="B166" s="4">
        <v>145</v>
      </c>
      <c r="C166" s="5" t="s">
        <v>76</v>
      </c>
      <c r="D166" s="4" t="s">
        <v>14</v>
      </c>
      <c r="E166" s="8">
        <f>3.16*2*2.8+1.26*2.8*2-1.68+1.2*1.8*2+0.108</f>
        <v>27.499999999999996</v>
      </c>
      <c r="F166" s="7">
        <v>2450</v>
      </c>
      <c r="G166" s="7">
        <f t="shared" si="21"/>
        <v>67374.999999999985</v>
      </c>
      <c r="H166" s="7">
        <v>950</v>
      </c>
      <c r="I166" s="7">
        <f t="shared" si="22"/>
        <v>26124.999999999996</v>
      </c>
      <c r="J166" s="7">
        <f t="shared" si="23"/>
        <v>93499.999999999985</v>
      </c>
    </row>
    <row r="167" spans="2:10" ht="37.15" customHeight="1" x14ac:dyDescent="0.25">
      <c r="B167" s="4">
        <v>146</v>
      </c>
      <c r="C167" s="5" t="s">
        <v>27</v>
      </c>
      <c r="D167" s="4" t="s">
        <v>14</v>
      </c>
      <c r="E167" s="6">
        <v>18.5</v>
      </c>
      <c r="F167" s="7">
        <v>1200</v>
      </c>
      <c r="G167" s="7">
        <f t="shared" si="21"/>
        <v>22200</v>
      </c>
      <c r="H167" s="7">
        <v>1100</v>
      </c>
      <c r="I167" s="7">
        <f t="shared" si="22"/>
        <v>20350</v>
      </c>
      <c r="J167" s="7">
        <f t="shared" si="23"/>
        <v>42550</v>
      </c>
    </row>
    <row r="168" spans="2:10" ht="22.15" customHeight="1" x14ac:dyDescent="0.25">
      <c r="B168" s="4">
        <v>147</v>
      </c>
      <c r="C168" s="5" t="s">
        <v>17</v>
      </c>
      <c r="D168" s="4" t="s">
        <v>18</v>
      </c>
      <c r="E168" s="9">
        <f>1.2*2+4.8+3.16+2+2.2</f>
        <v>14.559999999999999</v>
      </c>
      <c r="F168" s="7">
        <v>850</v>
      </c>
      <c r="G168" s="7">
        <f t="shared" si="21"/>
        <v>12375.999999999998</v>
      </c>
      <c r="H168" s="7">
        <v>2500</v>
      </c>
      <c r="I168" s="7">
        <f t="shared" si="22"/>
        <v>36400</v>
      </c>
      <c r="J168" s="7">
        <f t="shared" si="23"/>
        <v>48776</v>
      </c>
    </row>
    <row r="169" spans="2:10" ht="40.9" customHeight="1" x14ac:dyDescent="0.25">
      <c r="B169" s="4">
        <v>148</v>
      </c>
      <c r="C169" s="5" t="s">
        <v>19</v>
      </c>
      <c r="D169" s="4" t="s">
        <v>18</v>
      </c>
      <c r="E169" s="9">
        <v>14.6</v>
      </c>
      <c r="F169" s="7">
        <v>420</v>
      </c>
      <c r="G169" s="7">
        <f t="shared" si="21"/>
        <v>6132</v>
      </c>
      <c r="H169" s="7">
        <v>540</v>
      </c>
      <c r="I169" s="7">
        <f t="shared" si="22"/>
        <v>7884</v>
      </c>
      <c r="J169" s="7">
        <f t="shared" si="23"/>
        <v>14016</v>
      </c>
    </row>
    <row r="170" spans="2:10" ht="40.15" customHeight="1" x14ac:dyDescent="0.25">
      <c r="B170" s="4">
        <v>149</v>
      </c>
      <c r="C170" s="5" t="s">
        <v>28</v>
      </c>
      <c r="D170" s="4" t="s">
        <v>14</v>
      </c>
      <c r="E170" s="6">
        <v>18.5</v>
      </c>
      <c r="F170" s="7">
        <v>320</v>
      </c>
      <c r="G170" s="7">
        <f t="shared" si="21"/>
        <v>5920</v>
      </c>
      <c r="H170" s="7">
        <v>420</v>
      </c>
      <c r="I170" s="7">
        <f t="shared" si="22"/>
        <v>7770</v>
      </c>
      <c r="J170" s="7">
        <f t="shared" si="23"/>
        <v>13690</v>
      </c>
    </row>
    <row r="171" spans="2:10" ht="24" customHeight="1" x14ac:dyDescent="0.25">
      <c r="B171" s="4">
        <v>150</v>
      </c>
      <c r="C171" s="5" t="s">
        <v>29</v>
      </c>
      <c r="D171" s="4" t="s">
        <v>14</v>
      </c>
      <c r="E171" s="6">
        <v>18.5</v>
      </c>
      <c r="F171" s="7">
        <v>240</v>
      </c>
      <c r="G171" s="7">
        <f t="shared" si="21"/>
        <v>4440</v>
      </c>
      <c r="H171" s="7">
        <v>190</v>
      </c>
      <c r="I171" s="7">
        <f t="shared" si="22"/>
        <v>3515</v>
      </c>
      <c r="J171" s="7">
        <f t="shared" si="23"/>
        <v>7955</v>
      </c>
    </row>
    <row r="172" spans="2:10" ht="24" customHeight="1" x14ac:dyDescent="0.25">
      <c r="B172" s="4">
        <v>151</v>
      </c>
      <c r="C172" s="5" t="s">
        <v>30</v>
      </c>
      <c r="D172" s="4" t="s">
        <v>14</v>
      </c>
      <c r="E172" s="6">
        <v>18.5</v>
      </c>
      <c r="F172" s="7">
        <v>400</v>
      </c>
      <c r="G172" s="7">
        <f t="shared" si="21"/>
        <v>7400</v>
      </c>
      <c r="H172" s="7">
        <v>200</v>
      </c>
      <c r="I172" s="7">
        <f t="shared" si="22"/>
        <v>3700</v>
      </c>
      <c r="J172" s="7">
        <f t="shared" si="23"/>
        <v>11100</v>
      </c>
    </row>
    <row r="173" spans="2:10" ht="39.6" customHeight="1" x14ac:dyDescent="0.25">
      <c r="B173" s="4">
        <v>152</v>
      </c>
      <c r="C173" s="5" t="s">
        <v>31</v>
      </c>
      <c r="D173" s="4" t="s">
        <v>16</v>
      </c>
      <c r="E173" s="6">
        <v>18.5</v>
      </c>
      <c r="F173" s="7">
        <v>650</v>
      </c>
      <c r="G173" s="7">
        <f t="shared" si="21"/>
        <v>12025</v>
      </c>
      <c r="H173" s="7">
        <v>190</v>
      </c>
      <c r="I173" s="7">
        <f t="shared" si="22"/>
        <v>3515</v>
      </c>
      <c r="J173" s="7">
        <f t="shared" si="23"/>
        <v>15540</v>
      </c>
    </row>
    <row r="174" spans="2:10" ht="99.4" customHeight="1" x14ac:dyDescent="0.25">
      <c r="B174" s="4">
        <v>153</v>
      </c>
      <c r="C174" s="5" t="s">
        <v>35</v>
      </c>
      <c r="D174" s="4" t="s">
        <v>36</v>
      </c>
      <c r="E174" s="8">
        <v>1</v>
      </c>
      <c r="F174" s="7">
        <v>71450</v>
      </c>
      <c r="G174" s="7">
        <f t="shared" si="21"/>
        <v>71450</v>
      </c>
      <c r="H174" s="7">
        <v>9000</v>
      </c>
      <c r="I174" s="7">
        <f t="shared" si="22"/>
        <v>9000</v>
      </c>
      <c r="J174" s="7">
        <f t="shared" si="23"/>
        <v>80450</v>
      </c>
    </row>
    <row r="175" spans="2:10" ht="110.45" customHeight="1" x14ac:dyDescent="0.25">
      <c r="B175" s="4">
        <v>154</v>
      </c>
      <c r="C175" s="5" t="s">
        <v>37</v>
      </c>
      <c r="D175" s="4" t="s">
        <v>36</v>
      </c>
      <c r="E175" s="8">
        <v>3</v>
      </c>
      <c r="F175" s="7">
        <v>68450</v>
      </c>
      <c r="G175" s="7">
        <f t="shared" si="21"/>
        <v>205350</v>
      </c>
      <c r="H175" s="7">
        <v>9000</v>
      </c>
      <c r="I175" s="7">
        <f t="shared" si="22"/>
        <v>27000</v>
      </c>
      <c r="J175" s="7">
        <f t="shared" si="23"/>
        <v>232350</v>
      </c>
    </row>
    <row r="176" spans="2:10" ht="23.45" customHeight="1" x14ac:dyDescent="0.25">
      <c r="B176" s="4">
        <v>155</v>
      </c>
      <c r="C176" s="5" t="s">
        <v>38</v>
      </c>
      <c r="D176" s="4" t="s">
        <v>36</v>
      </c>
      <c r="E176" s="8">
        <v>4</v>
      </c>
      <c r="F176" s="7">
        <v>1400</v>
      </c>
      <c r="G176" s="7">
        <f t="shared" si="21"/>
        <v>5600</v>
      </c>
      <c r="H176" s="7">
        <v>2000</v>
      </c>
      <c r="I176" s="7">
        <f t="shared" si="22"/>
        <v>8000</v>
      </c>
      <c r="J176" s="7">
        <f t="shared" si="23"/>
        <v>13600</v>
      </c>
    </row>
    <row r="177" spans="2:10" ht="36.6" customHeight="1" x14ac:dyDescent="0.25">
      <c r="B177" s="4">
        <v>156</v>
      </c>
      <c r="C177" s="5" t="s">
        <v>39</v>
      </c>
      <c r="D177" s="4" t="s">
        <v>18</v>
      </c>
      <c r="E177" s="8">
        <f>5*4+0.2</f>
        <v>20.2</v>
      </c>
      <c r="F177" s="7">
        <v>650</v>
      </c>
      <c r="G177" s="7">
        <f t="shared" si="21"/>
        <v>13130</v>
      </c>
      <c r="H177" s="7">
        <v>850</v>
      </c>
      <c r="I177" s="7">
        <f t="shared" si="22"/>
        <v>17170</v>
      </c>
      <c r="J177" s="7">
        <f t="shared" si="23"/>
        <v>30300</v>
      </c>
    </row>
    <row r="178" spans="2:10" ht="58.15" customHeight="1" x14ac:dyDescent="0.25">
      <c r="B178" s="4">
        <v>157</v>
      </c>
      <c r="C178" s="5" t="s">
        <v>40</v>
      </c>
      <c r="D178" s="4" t="s">
        <v>18</v>
      </c>
      <c r="E178" s="8">
        <v>10</v>
      </c>
      <c r="F178" s="7">
        <v>250</v>
      </c>
      <c r="G178" s="7">
        <f t="shared" si="21"/>
        <v>2500</v>
      </c>
      <c r="H178" s="7">
        <v>300</v>
      </c>
      <c r="I178" s="7">
        <f t="shared" si="22"/>
        <v>3000</v>
      </c>
      <c r="J178" s="7">
        <f t="shared" si="23"/>
        <v>5500</v>
      </c>
    </row>
    <row r="179" spans="2:10" ht="56.45" customHeight="1" x14ac:dyDescent="0.25">
      <c r="B179" s="4">
        <v>158</v>
      </c>
      <c r="C179" s="5" t="s">
        <v>41</v>
      </c>
      <c r="D179" s="4" t="s">
        <v>18</v>
      </c>
      <c r="E179" s="8">
        <v>10</v>
      </c>
      <c r="F179" s="7">
        <v>230</v>
      </c>
      <c r="G179" s="7">
        <f t="shared" si="21"/>
        <v>2300</v>
      </c>
      <c r="H179" s="7">
        <v>170</v>
      </c>
      <c r="I179" s="7">
        <f t="shared" si="22"/>
        <v>1700</v>
      </c>
      <c r="J179" s="7">
        <f t="shared" si="23"/>
        <v>4000</v>
      </c>
    </row>
    <row r="180" spans="2:10" ht="26.45" customHeight="1" x14ac:dyDescent="0.25">
      <c r="B180" s="4">
        <v>159</v>
      </c>
      <c r="C180" s="5" t="s">
        <v>77</v>
      </c>
      <c r="D180" s="4" t="s">
        <v>18</v>
      </c>
      <c r="E180" s="8">
        <v>10.199999999999999</v>
      </c>
      <c r="F180" s="7">
        <v>2900</v>
      </c>
      <c r="G180" s="7">
        <f t="shared" si="21"/>
        <v>29579.999999999996</v>
      </c>
      <c r="H180" s="7">
        <v>2400</v>
      </c>
      <c r="I180" s="7">
        <f t="shared" si="22"/>
        <v>24480</v>
      </c>
      <c r="J180" s="7">
        <f t="shared" si="23"/>
        <v>54060</v>
      </c>
    </row>
    <row r="181" spans="2:10" ht="22.15" customHeight="1" x14ac:dyDescent="0.25">
      <c r="B181" s="21" t="s">
        <v>78</v>
      </c>
      <c r="C181" s="22"/>
      <c r="D181" s="22"/>
      <c r="E181" s="22"/>
      <c r="F181" s="22"/>
      <c r="G181" s="22"/>
      <c r="H181" s="22"/>
      <c r="I181" s="23"/>
      <c r="J181" s="10">
        <f>SUM(J159:J180)</f>
        <v>1511130.5599999998</v>
      </c>
    </row>
    <row r="182" spans="2:10" ht="25.15" customHeight="1" x14ac:dyDescent="0.25">
      <c r="B182" s="1"/>
      <c r="C182" s="2" t="s">
        <v>79</v>
      </c>
      <c r="D182" s="1"/>
      <c r="E182" s="1"/>
      <c r="F182" s="3"/>
      <c r="G182" s="3"/>
      <c r="H182" s="3"/>
      <c r="I182" s="3"/>
      <c r="J182" s="3"/>
    </row>
    <row r="183" spans="2:10" ht="37.9" customHeight="1" x14ac:dyDescent="0.25">
      <c r="B183" s="4">
        <v>160</v>
      </c>
      <c r="C183" s="5" t="s">
        <v>13</v>
      </c>
      <c r="D183" s="4" t="s">
        <v>14</v>
      </c>
      <c r="E183" s="6">
        <f>(6.4*12+3.24+0.6+2.9+3+2.86+2.95+2.83*2)*2.8-2.1*7+0.27</f>
        <v>259.99799999999999</v>
      </c>
      <c r="F183" s="7">
        <v>720</v>
      </c>
      <c r="G183" s="7">
        <f t="shared" ref="G183:G197" si="24">F183*E183</f>
        <v>187198.56</v>
      </c>
      <c r="H183" s="7">
        <v>500</v>
      </c>
      <c r="I183" s="7">
        <f t="shared" ref="I183:I197" si="25">H183*E183</f>
        <v>129999</v>
      </c>
      <c r="J183" s="7">
        <f t="shared" ref="J183:J197" si="26">G183+I183</f>
        <v>317197.56</v>
      </c>
    </row>
    <row r="184" spans="2:10" ht="34.9" customHeight="1" x14ac:dyDescent="0.25">
      <c r="B184" s="4">
        <v>161</v>
      </c>
      <c r="C184" s="5" t="s">
        <v>21</v>
      </c>
      <c r="D184" s="4" t="s">
        <v>14</v>
      </c>
      <c r="E184" s="6">
        <v>260</v>
      </c>
      <c r="F184" s="7">
        <v>320</v>
      </c>
      <c r="G184" s="7">
        <f t="shared" si="24"/>
        <v>83200</v>
      </c>
      <c r="H184" s="7">
        <v>370</v>
      </c>
      <c r="I184" s="7">
        <f t="shared" si="25"/>
        <v>96200</v>
      </c>
      <c r="J184" s="7">
        <f t="shared" si="26"/>
        <v>179400</v>
      </c>
    </row>
    <row r="185" spans="2:10" ht="55.9" customHeight="1" x14ac:dyDescent="0.25">
      <c r="B185" s="4">
        <v>162</v>
      </c>
      <c r="C185" s="5" t="s">
        <v>22</v>
      </c>
      <c r="D185" s="4" t="s">
        <v>14</v>
      </c>
      <c r="E185" s="6">
        <v>260</v>
      </c>
      <c r="F185" s="7">
        <v>460</v>
      </c>
      <c r="G185" s="7">
        <f t="shared" si="24"/>
        <v>119600</v>
      </c>
      <c r="H185" s="7">
        <v>250</v>
      </c>
      <c r="I185" s="7">
        <f t="shared" si="25"/>
        <v>65000</v>
      </c>
      <c r="J185" s="7">
        <f t="shared" si="26"/>
        <v>184600</v>
      </c>
    </row>
    <row r="186" spans="2:10" ht="40.15" customHeight="1" x14ac:dyDescent="0.25">
      <c r="B186" s="4">
        <v>163</v>
      </c>
      <c r="C186" s="5" t="s">
        <v>27</v>
      </c>
      <c r="D186" s="4" t="s">
        <v>14</v>
      </c>
      <c r="E186" s="6">
        <f>3.24*6.4-2*0.6+2.9*6.4+3*6.4+2.86*6.4+2.95*6.4+2.83*6.4+0.01</f>
        <v>112.60200000000002</v>
      </c>
      <c r="F186" s="7">
        <v>1200</v>
      </c>
      <c r="G186" s="7">
        <f t="shared" si="24"/>
        <v>135122.40000000002</v>
      </c>
      <c r="H186" s="7">
        <v>1100</v>
      </c>
      <c r="I186" s="7">
        <f t="shared" si="25"/>
        <v>123862.20000000003</v>
      </c>
      <c r="J186" s="7">
        <f t="shared" si="26"/>
        <v>258984.60000000003</v>
      </c>
    </row>
    <row r="187" spans="2:10" ht="40.9" customHeight="1" x14ac:dyDescent="0.25">
      <c r="B187" s="4">
        <v>164</v>
      </c>
      <c r="C187" s="5" t="s">
        <v>28</v>
      </c>
      <c r="D187" s="4" t="s">
        <v>14</v>
      </c>
      <c r="E187" s="6">
        <v>112.6</v>
      </c>
      <c r="F187" s="7">
        <v>320</v>
      </c>
      <c r="G187" s="7">
        <f t="shared" si="24"/>
        <v>36032</v>
      </c>
      <c r="H187" s="7">
        <v>420</v>
      </c>
      <c r="I187" s="7">
        <f t="shared" si="25"/>
        <v>47292</v>
      </c>
      <c r="J187" s="7">
        <f t="shared" si="26"/>
        <v>83324</v>
      </c>
    </row>
    <row r="188" spans="2:10" ht="24" customHeight="1" x14ac:dyDescent="0.25">
      <c r="B188" s="4">
        <v>165</v>
      </c>
      <c r="C188" s="5" t="s">
        <v>29</v>
      </c>
      <c r="D188" s="4" t="s">
        <v>14</v>
      </c>
      <c r="E188" s="6">
        <v>112.6</v>
      </c>
      <c r="F188" s="7">
        <v>240</v>
      </c>
      <c r="G188" s="7">
        <f t="shared" si="24"/>
        <v>27024</v>
      </c>
      <c r="H188" s="7">
        <v>190</v>
      </c>
      <c r="I188" s="7">
        <f t="shared" si="25"/>
        <v>21394</v>
      </c>
      <c r="J188" s="7">
        <f t="shared" si="26"/>
        <v>48418</v>
      </c>
    </row>
    <row r="189" spans="2:10" ht="22.9" customHeight="1" x14ac:dyDescent="0.25">
      <c r="B189" s="4">
        <v>166</v>
      </c>
      <c r="C189" s="5" t="s">
        <v>30</v>
      </c>
      <c r="D189" s="4" t="s">
        <v>14</v>
      </c>
      <c r="E189" s="6">
        <v>112.6</v>
      </c>
      <c r="F189" s="7">
        <v>400</v>
      </c>
      <c r="G189" s="7">
        <f t="shared" si="24"/>
        <v>45040</v>
      </c>
      <c r="H189" s="7">
        <v>200</v>
      </c>
      <c r="I189" s="7">
        <f t="shared" si="25"/>
        <v>22520</v>
      </c>
      <c r="J189" s="7">
        <f t="shared" si="26"/>
        <v>67560</v>
      </c>
    </row>
    <row r="190" spans="2:10" ht="42" customHeight="1" x14ac:dyDescent="0.25">
      <c r="B190" s="4">
        <v>167</v>
      </c>
      <c r="C190" s="5" t="s">
        <v>31</v>
      </c>
      <c r="D190" s="4" t="s">
        <v>16</v>
      </c>
      <c r="E190" s="6">
        <v>112.6</v>
      </c>
      <c r="F190" s="7">
        <v>650</v>
      </c>
      <c r="G190" s="7">
        <f t="shared" si="24"/>
        <v>73190</v>
      </c>
      <c r="H190" s="7">
        <v>190</v>
      </c>
      <c r="I190" s="7">
        <f t="shared" si="25"/>
        <v>21394</v>
      </c>
      <c r="J190" s="7">
        <f t="shared" si="26"/>
        <v>94584</v>
      </c>
    </row>
    <row r="191" spans="2:10" ht="183" customHeight="1" x14ac:dyDescent="0.25">
      <c r="B191" s="4">
        <v>168</v>
      </c>
      <c r="C191" s="5" t="s">
        <v>67</v>
      </c>
      <c r="D191" s="4" t="s">
        <v>14</v>
      </c>
      <c r="E191" s="6">
        <v>112.6</v>
      </c>
      <c r="F191" s="7">
        <v>3450</v>
      </c>
      <c r="G191" s="7">
        <f t="shared" si="24"/>
        <v>388470</v>
      </c>
      <c r="H191" s="7">
        <v>550</v>
      </c>
      <c r="I191" s="7">
        <f t="shared" si="25"/>
        <v>61930</v>
      </c>
      <c r="J191" s="7">
        <f t="shared" si="26"/>
        <v>450400</v>
      </c>
    </row>
    <row r="192" spans="2:10" ht="48" customHeight="1" x14ac:dyDescent="0.25">
      <c r="B192" s="4">
        <v>169</v>
      </c>
      <c r="C192" s="5" t="s">
        <v>80</v>
      </c>
      <c r="D192" s="4" t="s">
        <v>18</v>
      </c>
      <c r="E192" s="8">
        <f>6.4*12+3.24+0.6+2.9+3+2.86+2.95+2.83*2-0.6*7+0.19</f>
        <v>94</v>
      </c>
      <c r="F192" s="7">
        <v>160</v>
      </c>
      <c r="G192" s="7">
        <f t="shared" si="24"/>
        <v>15040</v>
      </c>
      <c r="H192" s="7">
        <v>170</v>
      </c>
      <c r="I192" s="7">
        <f t="shared" si="25"/>
        <v>15980</v>
      </c>
      <c r="J192" s="7">
        <f t="shared" si="26"/>
        <v>31020</v>
      </c>
    </row>
    <row r="193" spans="2:10" ht="102.4" customHeight="1" x14ac:dyDescent="0.25">
      <c r="B193" s="4">
        <v>170</v>
      </c>
      <c r="C193" s="5" t="s">
        <v>35</v>
      </c>
      <c r="D193" s="4" t="s">
        <v>36</v>
      </c>
      <c r="E193" s="8">
        <v>6</v>
      </c>
      <c r="F193" s="7">
        <v>71450</v>
      </c>
      <c r="G193" s="7">
        <f t="shared" si="24"/>
        <v>428700</v>
      </c>
      <c r="H193" s="7">
        <v>9000</v>
      </c>
      <c r="I193" s="7">
        <f t="shared" si="25"/>
        <v>54000</v>
      </c>
      <c r="J193" s="7">
        <f t="shared" si="26"/>
        <v>482700</v>
      </c>
    </row>
    <row r="194" spans="2:10" ht="25.9" customHeight="1" x14ac:dyDescent="0.25">
      <c r="B194" s="4">
        <v>171</v>
      </c>
      <c r="C194" s="5" t="s">
        <v>38</v>
      </c>
      <c r="D194" s="4" t="s">
        <v>36</v>
      </c>
      <c r="E194" s="8">
        <v>6</v>
      </c>
      <c r="F194" s="7">
        <v>1400</v>
      </c>
      <c r="G194" s="7">
        <f t="shared" si="24"/>
        <v>8400</v>
      </c>
      <c r="H194" s="7">
        <v>2000</v>
      </c>
      <c r="I194" s="7">
        <f t="shared" si="25"/>
        <v>12000</v>
      </c>
      <c r="J194" s="7">
        <f t="shared" si="26"/>
        <v>20400</v>
      </c>
    </row>
    <row r="195" spans="2:10" ht="43.9" customHeight="1" x14ac:dyDescent="0.25">
      <c r="B195" s="4">
        <v>172</v>
      </c>
      <c r="C195" s="5" t="s">
        <v>39</v>
      </c>
      <c r="D195" s="4" t="s">
        <v>18</v>
      </c>
      <c r="E195" s="8">
        <v>30</v>
      </c>
      <c r="F195" s="7">
        <v>650</v>
      </c>
      <c r="G195" s="7">
        <f t="shared" si="24"/>
        <v>19500</v>
      </c>
      <c r="H195" s="7">
        <v>850</v>
      </c>
      <c r="I195" s="7">
        <f t="shared" si="25"/>
        <v>25500</v>
      </c>
      <c r="J195" s="7">
        <f t="shared" si="26"/>
        <v>45000</v>
      </c>
    </row>
    <row r="196" spans="2:10" ht="57" customHeight="1" x14ac:dyDescent="0.25">
      <c r="B196" s="4">
        <v>173</v>
      </c>
      <c r="C196" s="5" t="s">
        <v>40</v>
      </c>
      <c r="D196" s="4" t="s">
        <v>18</v>
      </c>
      <c r="E196" s="8">
        <v>30</v>
      </c>
      <c r="F196" s="7">
        <v>250</v>
      </c>
      <c r="G196" s="7">
        <f t="shared" si="24"/>
        <v>7500</v>
      </c>
      <c r="H196" s="7">
        <v>300</v>
      </c>
      <c r="I196" s="7">
        <f t="shared" si="25"/>
        <v>9000</v>
      </c>
      <c r="J196" s="7">
        <f t="shared" si="26"/>
        <v>16500</v>
      </c>
    </row>
    <row r="197" spans="2:10" ht="61.5" customHeight="1" x14ac:dyDescent="0.25">
      <c r="B197" s="4">
        <v>174</v>
      </c>
      <c r="C197" s="5" t="s">
        <v>41</v>
      </c>
      <c r="D197" s="4" t="s">
        <v>18</v>
      </c>
      <c r="E197" s="8">
        <v>30</v>
      </c>
      <c r="F197" s="7">
        <v>230</v>
      </c>
      <c r="G197" s="7">
        <f t="shared" si="24"/>
        <v>6900</v>
      </c>
      <c r="H197" s="7">
        <v>170</v>
      </c>
      <c r="I197" s="7">
        <f t="shared" si="25"/>
        <v>5100</v>
      </c>
      <c r="J197" s="7">
        <f t="shared" si="26"/>
        <v>12000</v>
      </c>
    </row>
    <row r="198" spans="2:10" ht="22.15" customHeight="1" x14ac:dyDescent="0.25">
      <c r="B198" s="21" t="s">
        <v>81</v>
      </c>
      <c r="C198" s="22"/>
      <c r="D198" s="22"/>
      <c r="E198" s="22"/>
      <c r="F198" s="22"/>
      <c r="G198" s="22"/>
      <c r="H198" s="22"/>
      <c r="I198" s="23"/>
      <c r="J198" s="10">
        <f>SUM(J183:J197)</f>
        <v>2292088.16</v>
      </c>
    </row>
    <row r="199" spans="2:10" ht="25.15" customHeight="1" x14ac:dyDescent="0.25">
      <c r="B199" s="1"/>
      <c r="C199" s="2" t="s">
        <v>82</v>
      </c>
      <c r="D199" s="1"/>
      <c r="E199" s="1"/>
      <c r="F199" s="3"/>
      <c r="G199" s="3"/>
      <c r="H199" s="3"/>
      <c r="I199" s="3"/>
      <c r="J199" s="3"/>
    </row>
    <row r="200" spans="2:10" ht="41.45" customHeight="1" x14ac:dyDescent="0.25">
      <c r="B200" s="4">
        <v>175</v>
      </c>
      <c r="C200" s="5" t="s">
        <v>83</v>
      </c>
      <c r="D200" s="4" t="s">
        <v>36</v>
      </c>
      <c r="E200" s="6">
        <v>2</v>
      </c>
      <c r="F200" s="7">
        <v>105400</v>
      </c>
      <c r="G200" s="7">
        <f t="shared" ref="G200:G204" si="27">F200*E200</f>
        <v>210800</v>
      </c>
      <c r="H200" s="7">
        <v>9500</v>
      </c>
      <c r="I200" s="7">
        <f t="shared" ref="I200:I204" si="28">H200*E200</f>
        <v>19000</v>
      </c>
      <c r="J200" s="7">
        <f t="shared" ref="J200:J204" si="29">G200+I200</f>
        <v>229800</v>
      </c>
    </row>
    <row r="201" spans="2:10" ht="43.15" customHeight="1" x14ac:dyDescent="0.25">
      <c r="B201" s="4">
        <v>176</v>
      </c>
      <c r="C201" s="5" t="s">
        <v>84</v>
      </c>
      <c r="D201" s="4" t="s">
        <v>85</v>
      </c>
      <c r="E201" s="6">
        <v>1</v>
      </c>
      <c r="F201" s="7">
        <v>40300</v>
      </c>
      <c r="G201" s="7">
        <f t="shared" si="27"/>
        <v>40300</v>
      </c>
      <c r="H201" s="7">
        <v>9500</v>
      </c>
      <c r="I201" s="7">
        <f t="shared" si="28"/>
        <v>9500</v>
      </c>
      <c r="J201" s="7">
        <f t="shared" si="29"/>
        <v>49800</v>
      </c>
    </row>
    <row r="202" spans="2:10" ht="43.9" customHeight="1" x14ac:dyDescent="0.25">
      <c r="B202" s="4">
        <v>177</v>
      </c>
      <c r="C202" s="5" t="s">
        <v>86</v>
      </c>
      <c r="D202" s="4" t="s">
        <v>36</v>
      </c>
      <c r="E202" s="6">
        <v>11</v>
      </c>
      <c r="F202" s="7">
        <v>2400</v>
      </c>
      <c r="G202" s="7">
        <f t="shared" si="27"/>
        <v>26400</v>
      </c>
      <c r="H202" s="7">
        <v>6000</v>
      </c>
      <c r="I202" s="7">
        <f t="shared" si="28"/>
        <v>66000</v>
      </c>
      <c r="J202" s="7">
        <f t="shared" si="29"/>
        <v>92400</v>
      </c>
    </row>
    <row r="203" spans="2:10" ht="61.9" customHeight="1" x14ac:dyDescent="0.25">
      <c r="B203" s="4">
        <v>178</v>
      </c>
      <c r="C203" s="5" t="s">
        <v>87</v>
      </c>
      <c r="D203" s="4" t="s">
        <v>14</v>
      </c>
      <c r="E203" s="6">
        <v>8.6999999999999993</v>
      </c>
      <c r="F203" s="7">
        <v>21800</v>
      </c>
      <c r="G203" s="7">
        <f t="shared" si="27"/>
        <v>189659.99999999997</v>
      </c>
      <c r="H203" s="7">
        <v>1650</v>
      </c>
      <c r="I203" s="7">
        <f t="shared" si="28"/>
        <v>14354.999999999998</v>
      </c>
      <c r="J203" s="7">
        <f t="shared" si="29"/>
        <v>204014.99999999997</v>
      </c>
    </row>
    <row r="204" spans="2:10" ht="40.9" customHeight="1" x14ac:dyDescent="0.25">
      <c r="B204" s="4">
        <v>179</v>
      </c>
      <c r="C204" s="5" t="s">
        <v>88</v>
      </c>
      <c r="D204" s="4" t="s">
        <v>36</v>
      </c>
      <c r="E204" s="6">
        <v>11</v>
      </c>
      <c r="F204" s="7">
        <v>1450</v>
      </c>
      <c r="G204" s="7">
        <f t="shared" si="27"/>
        <v>15950</v>
      </c>
      <c r="H204" s="7">
        <v>1200</v>
      </c>
      <c r="I204" s="7">
        <f t="shared" si="28"/>
        <v>13200</v>
      </c>
      <c r="J204" s="7">
        <f t="shared" si="29"/>
        <v>29150</v>
      </c>
    </row>
    <row r="205" spans="2:10" ht="22.15" customHeight="1" x14ac:dyDescent="0.25">
      <c r="B205" s="21" t="s">
        <v>89</v>
      </c>
      <c r="C205" s="22"/>
      <c r="D205" s="22"/>
      <c r="E205" s="22"/>
      <c r="F205" s="22"/>
      <c r="G205" s="22"/>
      <c r="H205" s="22"/>
      <c r="I205" s="23"/>
      <c r="J205" s="10">
        <f>SUM(J200:J204)</f>
        <v>605165</v>
      </c>
    </row>
    <row r="206" spans="2:10" ht="18.75" x14ac:dyDescent="0.25">
      <c r="B206" s="11"/>
      <c r="C206" s="11" t="s">
        <v>90</v>
      </c>
      <c r="D206" s="8"/>
      <c r="E206" s="8"/>
      <c r="F206" s="10"/>
      <c r="G206" s="10">
        <f>SUM(G8:G204)</f>
        <v>8522157.5999999996</v>
      </c>
      <c r="H206" s="10"/>
      <c r="I206" s="10">
        <f>SUM(I8:I204)</f>
        <v>4266827.7</v>
      </c>
      <c r="J206" s="10">
        <f>J198+J181+J157+J141+J127+J101+J75+J55+J33+J205</f>
        <v>12788985.300000001</v>
      </c>
    </row>
    <row r="207" spans="2:10" ht="18.75" x14ac:dyDescent="0.25">
      <c r="B207" s="12"/>
      <c r="C207" s="12" t="s">
        <v>91</v>
      </c>
      <c r="D207" s="4"/>
      <c r="E207" s="4"/>
      <c r="F207" s="7"/>
      <c r="G207" s="7"/>
      <c r="H207" s="7"/>
      <c r="I207" s="7"/>
      <c r="J207" s="13">
        <f>J206*20/120</f>
        <v>2131497.5499999998</v>
      </c>
    </row>
    <row r="208" spans="2:10" ht="18.75" x14ac:dyDescent="0.25">
      <c r="B208" s="12"/>
      <c r="C208" s="12" t="s">
        <v>92</v>
      </c>
      <c r="D208" s="4"/>
      <c r="E208" s="4"/>
      <c r="F208" s="7"/>
      <c r="G208" s="7"/>
      <c r="H208" s="7"/>
      <c r="I208" s="7"/>
      <c r="J208" s="13">
        <f>J206-J207</f>
        <v>10657487.75</v>
      </c>
    </row>
    <row r="209" spans="2:10" ht="18.75" x14ac:dyDescent="0.25">
      <c r="B209" s="12"/>
      <c r="C209" s="12" t="s">
        <v>93</v>
      </c>
      <c r="D209" s="4"/>
      <c r="E209" s="4"/>
      <c r="F209" s="28" t="s">
        <v>94</v>
      </c>
      <c r="G209" s="28"/>
      <c r="H209" s="28"/>
      <c r="I209" s="28"/>
      <c r="J209" s="28"/>
    </row>
    <row r="210" spans="2:10" ht="18.75" x14ac:dyDescent="0.25">
      <c r="B210" s="12"/>
      <c r="C210" s="12" t="s">
        <v>95</v>
      </c>
      <c r="D210" s="12"/>
      <c r="E210" s="12"/>
      <c r="F210" s="28" t="s">
        <v>96</v>
      </c>
      <c r="G210" s="28"/>
      <c r="H210" s="28"/>
      <c r="I210" s="28"/>
      <c r="J210" s="28"/>
    </row>
    <row r="211" spans="2:10" ht="18.75" x14ac:dyDescent="0.25">
      <c r="B211" s="12"/>
      <c r="C211" s="12" t="s">
        <v>97</v>
      </c>
      <c r="D211" s="12"/>
      <c r="E211" s="12"/>
      <c r="F211" s="29" t="s">
        <v>98</v>
      </c>
      <c r="G211" s="28"/>
      <c r="H211" s="28"/>
      <c r="I211" s="28"/>
      <c r="J211" s="28"/>
    </row>
    <row r="212" spans="2:10" ht="18.75" x14ac:dyDescent="0.25">
      <c r="B212" s="12"/>
      <c r="C212" s="12" t="s">
        <v>99</v>
      </c>
      <c r="D212" s="12"/>
      <c r="E212" s="12"/>
      <c r="F212" s="28" t="s">
        <v>100</v>
      </c>
      <c r="G212" s="28"/>
      <c r="H212" s="28"/>
      <c r="I212" s="28"/>
      <c r="J212" s="28"/>
    </row>
  </sheetData>
  <mergeCells count="24">
    <mergeCell ref="F212:J212"/>
    <mergeCell ref="B75:I75"/>
    <mergeCell ref="B101:I101"/>
    <mergeCell ref="B127:I127"/>
    <mergeCell ref="B141:I141"/>
    <mergeCell ref="B157:I157"/>
    <mergeCell ref="B181:I181"/>
    <mergeCell ref="B198:I198"/>
    <mergeCell ref="B205:I205"/>
    <mergeCell ref="F209:J209"/>
    <mergeCell ref="F210:J210"/>
    <mergeCell ref="F211:J211"/>
    <mergeCell ref="B55:I55"/>
    <mergeCell ref="B1:J1"/>
    <mergeCell ref="B2:B3"/>
    <mergeCell ref="C2:C3"/>
    <mergeCell ref="D2:D3"/>
    <mergeCell ref="E2:E3"/>
    <mergeCell ref="F2:J3"/>
    <mergeCell ref="F4:J4"/>
    <mergeCell ref="F5:J5"/>
    <mergeCell ref="F6:G6"/>
    <mergeCell ref="H6:I6"/>
    <mergeCell ref="B33:I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7"/>
  <sheetViews>
    <sheetView tabSelected="1" zoomScale="60" zoomScaleNormal="60" workbookViewId="0">
      <selection activeCell="C110" sqref="C110:E110"/>
    </sheetView>
  </sheetViews>
  <sheetFormatPr defaultRowHeight="15" x14ac:dyDescent="0.25"/>
  <cols>
    <col min="1" max="1" width="4.85546875" style="19" customWidth="1"/>
    <col min="2" max="2" width="5.85546875" style="14" bestFit="1" customWidth="1"/>
    <col min="3" max="3" width="70.7109375" style="14" customWidth="1"/>
    <col min="4" max="4" width="7.28515625" style="14" customWidth="1"/>
    <col min="5" max="5" width="11.85546875" style="14" customWidth="1"/>
    <col min="6" max="6" width="14.42578125" style="14" customWidth="1"/>
    <col min="7" max="7" width="18.7109375" style="14" customWidth="1"/>
    <col min="8" max="8" width="13.28515625" style="14" customWidth="1"/>
    <col min="9" max="9" width="18.5703125" style="14" customWidth="1"/>
    <col min="10" max="10" width="24.28515625" style="14" customWidth="1"/>
  </cols>
  <sheetData>
    <row r="1" spans="1:10" ht="96" customHeight="1" x14ac:dyDescent="0.25">
      <c r="A1" s="18">
        <v>1</v>
      </c>
      <c r="B1" s="24" t="s">
        <v>108</v>
      </c>
      <c r="C1" s="25"/>
      <c r="D1" s="25"/>
      <c r="E1" s="25"/>
      <c r="F1" s="25"/>
      <c r="G1" s="25"/>
      <c r="H1" s="25"/>
      <c r="I1" s="25"/>
      <c r="J1" s="25"/>
    </row>
    <row r="2" spans="1:10" ht="28.5" customHeight="1" x14ac:dyDescent="0.25">
      <c r="A2" s="18">
        <v>2</v>
      </c>
      <c r="B2" s="26"/>
      <c r="C2" s="25" t="s">
        <v>116</v>
      </c>
      <c r="D2" s="25" t="s">
        <v>2</v>
      </c>
      <c r="E2" s="25" t="s">
        <v>3</v>
      </c>
      <c r="F2" s="25" t="s">
        <v>109</v>
      </c>
      <c r="G2" s="25"/>
      <c r="H2" s="25"/>
      <c r="I2" s="25"/>
      <c r="J2" s="25"/>
    </row>
    <row r="3" spans="1:10" ht="37.5" customHeight="1" x14ac:dyDescent="0.25">
      <c r="A3" s="18">
        <v>3</v>
      </c>
      <c r="B3" s="26"/>
      <c r="C3" s="25"/>
      <c r="D3" s="25"/>
      <c r="E3" s="25"/>
      <c r="F3" s="25"/>
      <c r="G3" s="25"/>
      <c r="H3" s="25"/>
      <c r="I3" s="25"/>
      <c r="J3" s="25"/>
    </row>
    <row r="4" spans="1:10" ht="24.4" customHeight="1" x14ac:dyDescent="0.25">
      <c r="A4" s="18">
        <v>4</v>
      </c>
      <c r="B4" s="17"/>
      <c r="C4" s="17" t="s">
        <v>5</v>
      </c>
      <c r="D4" s="15"/>
      <c r="E4" s="15"/>
      <c r="F4" s="25" t="s">
        <v>110</v>
      </c>
      <c r="G4" s="25"/>
      <c r="H4" s="25"/>
      <c r="I4" s="25"/>
      <c r="J4" s="25"/>
    </row>
    <row r="5" spans="1:10" ht="25.5" customHeight="1" x14ac:dyDescent="0.25">
      <c r="A5" s="18">
        <v>5</v>
      </c>
      <c r="B5" s="17"/>
      <c r="C5" s="17" t="s">
        <v>7</v>
      </c>
      <c r="D5" s="17"/>
      <c r="E5" s="17"/>
      <c r="F5" s="25" t="s">
        <v>110</v>
      </c>
      <c r="G5" s="25"/>
      <c r="H5" s="25"/>
      <c r="I5" s="25"/>
      <c r="J5" s="25"/>
    </row>
    <row r="6" spans="1:10" ht="42.4" customHeight="1" x14ac:dyDescent="0.25">
      <c r="A6" s="18">
        <v>6</v>
      </c>
      <c r="B6" s="17"/>
      <c r="C6" s="17"/>
      <c r="D6" s="17"/>
      <c r="E6" s="17"/>
      <c r="F6" s="27" t="s">
        <v>9</v>
      </c>
      <c r="G6" s="27"/>
      <c r="H6" s="27" t="s">
        <v>10</v>
      </c>
      <c r="I6" s="27"/>
      <c r="J6" s="16" t="s">
        <v>11</v>
      </c>
    </row>
    <row r="7" spans="1:10" ht="22.9" customHeight="1" x14ac:dyDescent="0.25">
      <c r="A7" s="18">
        <v>7</v>
      </c>
      <c r="B7" s="17"/>
      <c r="C7" s="15" t="s">
        <v>115</v>
      </c>
      <c r="D7" s="17"/>
      <c r="E7" s="17"/>
      <c r="F7" s="16"/>
      <c r="G7" s="16"/>
      <c r="H7" s="16"/>
      <c r="I7" s="16"/>
      <c r="J7" s="16"/>
    </row>
    <row r="8" spans="1:10" ht="36" customHeight="1" x14ac:dyDescent="0.25">
      <c r="A8" s="18">
        <v>8</v>
      </c>
      <c r="B8" s="4">
        <v>1</v>
      </c>
      <c r="C8" s="5" t="s">
        <v>13</v>
      </c>
      <c r="D8" s="4" t="s">
        <v>16</v>
      </c>
      <c r="E8" s="6">
        <f>3*4-1.9+8+3*8-2.1</f>
        <v>40</v>
      </c>
      <c r="F8" s="7">
        <v>0</v>
      </c>
      <c r="G8" s="7">
        <f t="shared" ref="G8:G32" si="0">F8*E8</f>
        <v>0</v>
      </c>
      <c r="H8" s="7">
        <v>0</v>
      </c>
      <c r="I8" s="7">
        <f t="shared" ref="I8:I32" si="1">H8*E8</f>
        <v>0</v>
      </c>
      <c r="J8" s="7">
        <f t="shared" ref="J8:J32" si="2">G8+I8</f>
        <v>0</v>
      </c>
    </row>
    <row r="9" spans="1:10" ht="25.15" customHeight="1" x14ac:dyDescent="0.25">
      <c r="A9" s="18">
        <v>9</v>
      </c>
      <c r="B9" s="4">
        <v>2</v>
      </c>
      <c r="C9" s="5" t="s">
        <v>15</v>
      </c>
      <c r="D9" s="4" t="s">
        <v>16</v>
      </c>
      <c r="E9" s="8">
        <f>3*2.8+2*8+6.37*2.8+0.764</f>
        <v>43</v>
      </c>
      <c r="F9" s="7">
        <v>0</v>
      </c>
      <c r="G9" s="7">
        <f t="shared" si="0"/>
        <v>0</v>
      </c>
      <c r="H9" s="7">
        <v>0</v>
      </c>
      <c r="I9" s="7">
        <f t="shared" si="1"/>
        <v>0</v>
      </c>
      <c r="J9" s="7">
        <f t="shared" si="2"/>
        <v>0</v>
      </c>
    </row>
    <row r="10" spans="1:10" ht="19.149999999999999" customHeight="1" x14ac:dyDescent="0.25">
      <c r="A10" s="18">
        <v>10</v>
      </c>
      <c r="B10" s="4">
        <v>3</v>
      </c>
      <c r="C10" s="5" t="s">
        <v>17</v>
      </c>
      <c r="D10" s="4" t="s">
        <v>18</v>
      </c>
      <c r="E10" s="9">
        <f>2.8*3+5+8</f>
        <v>21.4</v>
      </c>
      <c r="F10" s="7">
        <v>0</v>
      </c>
      <c r="G10" s="7">
        <f t="shared" si="0"/>
        <v>0</v>
      </c>
      <c r="H10" s="7">
        <v>0</v>
      </c>
      <c r="I10" s="7">
        <f t="shared" si="1"/>
        <v>0</v>
      </c>
      <c r="J10" s="7">
        <f t="shared" si="2"/>
        <v>0</v>
      </c>
    </row>
    <row r="11" spans="1:10" ht="35.450000000000003" customHeight="1" x14ac:dyDescent="0.25">
      <c r="A11" s="18">
        <v>11</v>
      </c>
      <c r="B11" s="4">
        <v>4</v>
      </c>
      <c r="C11" s="5" t="s">
        <v>19</v>
      </c>
      <c r="D11" s="4" t="s">
        <v>18</v>
      </c>
      <c r="E11" s="9">
        <f>2.8*3+5+8</f>
        <v>21.4</v>
      </c>
      <c r="F11" s="7">
        <v>0</v>
      </c>
      <c r="G11" s="7">
        <f t="shared" si="0"/>
        <v>0</v>
      </c>
      <c r="H11" s="7">
        <v>0</v>
      </c>
      <c r="I11" s="7">
        <f t="shared" si="1"/>
        <v>0</v>
      </c>
      <c r="J11" s="7">
        <f t="shared" si="2"/>
        <v>0</v>
      </c>
    </row>
    <row r="12" spans="1:10" ht="37.5" x14ac:dyDescent="0.25">
      <c r="A12" s="18">
        <v>12</v>
      </c>
      <c r="B12" s="4">
        <v>5</v>
      </c>
      <c r="C12" s="5" t="s">
        <v>20</v>
      </c>
      <c r="D12" s="4" t="s">
        <v>16</v>
      </c>
      <c r="E12" s="8">
        <v>9</v>
      </c>
      <c r="F12" s="7">
        <v>0</v>
      </c>
      <c r="G12" s="7">
        <f t="shared" si="0"/>
        <v>0</v>
      </c>
      <c r="H12" s="7">
        <v>0</v>
      </c>
      <c r="I12" s="7">
        <f t="shared" si="1"/>
        <v>0</v>
      </c>
      <c r="J12" s="7">
        <f t="shared" si="2"/>
        <v>0</v>
      </c>
    </row>
    <row r="13" spans="1:10" ht="37.5" x14ac:dyDescent="0.25">
      <c r="A13" s="18">
        <v>13</v>
      </c>
      <c r="B13" s="4">
        <v>6</v>
      </c>
      <c r="C13" s="5" t="s">
        <v>21</v>
      </c>
      <c r="D13" s="4" t="s">
        <v>16</v>
      </c>
      <c r="E13" s="6">
        <f>8*2*2+3.4*2.8+0.8*2.8*2-2.1-1.9+3</f>
        <v>44.999999999999993</v>
      </c>
      <c r="F13" s="7">
        <v>0</v>
      </c>
      <c r="G13" s="7">
        <f t="shared" si="0"/>
        <v>0</v>
      </c>
      <c r="H13" s="7">
        <v>0</v>
      </c>
      <c r="I13" s="7">
        <f t="shared" si="1"/>
        <v>0</v>
      </c>
      <c r="J13" s="7">
        <f t="shared" si="2"/>
        <v>0</v>
      </c>
    </row>
    <row r="14" spans="1:10" ht="55.9" customHeight="1" x14ac:dyDescent="0.25">
      <c r="A14" s="18">
        <v>14</v>
      </c>
      <c r="B14" s="4">
        <v>7</v>
      </c>
      <c r="C14" s="5" t="s">
        <v>22</v>
      </c>
      <c r="D14" s="4" t="s">
        <v>16</v>
      </c>
      <c r="E14" s="6">
        <v>45</v>
      </c>
      <c r="F14" s="7">
        <v>0</v>
      </c>
      <c r="G14" s="7">
        <f t="shared" si="0"/>
        <v>0</v>
      </c>
      <c r="H14" s="7">
        <v>0</v>
      </c>
      <c r="I14" s="7">
        <f t="shared" si="1"/>
        <v>0</v>
      </c>
      <c r="J14" s="7">
        <f t="shared" si="2"/>
        <v>0</v>
      </c>
    </row>
    <row r="15" spans="1:10" ht="38.450000000000003" customHeight="1" x14ac:dyDescent="0.25">
      <c r="A15" s="18">
        <v>15</v>
      </c>
      <c r="B15" s="4">
        <v>8</v>
      </c>
      <c r="C15" s="5" t="s">
        <v>23</v>
      </c>
      <c r="D15" s="4" t="s">
        <v>18</v>
      </c>
      <c r="E15" s="8">
        <f>122*2</f>
        <v>244</v>
      </c>
      <c r="F15" s="7">
        <v>0</v>
      </c>
      <c r="G15" s="7">
        <f t="shared" si="0"/>
        <v>0</v>
      </c>
      <c r="H15" s="7">
        <v>0</v>
      </c>
      <c r="I15" s="7">
        <f t="shared" si="1"/>
        <v>0</v>
      </c>
      <c r="J15" s="7">
        <f t="shared" si="2"/>
        <v>0</v>
      </c>
    </row>
    <row r="16" spans="1:10" ht="37.5" x14ac:dyDescent="0.25">
      <c r="A16" s="18">
        <v>16</v>
      </c>
      <c r="B16" s="4">
        <v>9</v>
      </c>
      <c r="C16" s="5" t="s">
        <v>24</v>
      </c>
      <c r="D16" s="4" t="s">
        <v>18</v>
      </c>
      <c r="E16" s="8">
        <f>28*2</f>
        <v>56</v>
      </c>
      <c r="F16" s="7">
        <v>0</v>
      </c>
      <c r="G16" s="7">
        <f t="shared" si="0"/>
        <v>0</v>
      </c>
      <c r="H16" s="7">
        <v>0</v>
      </c>
      <c r="I16" s="7">
        <f t="shared" si="1"/>
        <v>0</v>
      </c>
      <c r="J16" s="7">
        <f t="shared" si="2"/>
        <v>0</v>
      </c>
    </row>
    <row r="17" spans="1:10" ht="56.25" x14ac:dyDescent="0.25">
      <c r="A17" s="18">
        <v>17</v>
      </c>
      <c r="B17" s="4">
        <v>10</v>
      </c>
      <c r="C17" s="5" t="s">
        <v>25</v>
      </c>
      <c r="D17" s="4" t="s">
        <v>16</v>
      </c>
      <c r="E17" s="8">
        <v>16</v>
      </c>
      <c r="F17" s="7">
        <v>0</v>
      </c>
      <c r="G17" s="7">
        <f t="shared" si="0"/>
        <v>0</v>
      </c>
      <c r="H17" s="7">
        <v>0</v>
      </c>
      <c r="I17" s="7">
        <f t="shared" si="1"/>
        <v>0</v>
      </c>
      <c r="J17" s="7">
        <f t="shared" si="2"/>
        <v>0</v>
      </c>
    </row>
    <row r="18" spans="1:10" ht="57" customHeight="1" x14ac:dyDescent="0.25">
      <c r="A18" s="18">
        <v>18</v>
      </c>
      <c r="B18" s="4">
        <v>11</v>
      </c>
      <c r="C18" s="5" t="s">
        <v>54</v>
      </c>
      <c r="D18" s="4" t="s">
        <v>16</v>
      </c>
      <c r="E18" s="8">
        <f>4.8*3</f>
        <v>14.399999999999999</v>
      </c>
      <c r="F18" s="7">
        <v>0</v>
      </c>
      <c r="G18" s="7">
        <f t="shared" si="0"/>
        <v>0</v>
      </c>
      <c r="H18" s="7">
        <v>0</v>
      </c>
      <c r="I18" s="7">
        <f t="shared" si="1"/>
        <v>0</v>
      </c>
      <c r="J18" s="7">
        <f t="shared" si="2"/>
        <v>0</v>
      </c>
    </row>
    <row r="19" spans="1:10" ht="40.15" customHeight="1" x14ac:dyDescent="0.25">
      <c r="A19" s="18">
        <v>19</v>
      </c>
      <c r="B19" s="4">
        <v>12</v>
      </c>
      <c r="C19" s="5" t="s">
        <v>27</v>
      </c>
      <c r="D19" s="4" t="s">
        <v>16</v>
      </c>
      <c r="E19" s="6">
        <f>8*6.4</f>
        <v>51.2</v>
      </c>
      <c r="F19" s="7">
        <v>0</v>
      </c>
      <c r="G19" s="7">
        <f t="shared" si="0"/>
        <v>0</v>
      </c>
      <c r="H19" s="7">
        <v>0</v>
      </c>
      <c r="I19" s="7">
        <f t="shared" si="1"/>
        <v>0</v>
      </c>
      <c r="J19" s="7">
        <f t="shared" si="2"/>
        <v>0</v>
      </c>
    </row>
    <row r="20" spans="1:10" ht="41.45" customHeight="1" x14ac:dyDescent="0.25">
      <c r="A20" s="18">
        <v>20</v>
      </c>
      <c r="B20" s="4">
        <v>13</v>
      </c>
      <c r="C20" s="5" t="s">
        <v>28</v>
      </c>
      <c r="D20" s="4" t="s">
        <v>16</v>
      </c>
      <c r="E20" s="6">
        <v>51.2</v>
      </c>
      <c r="F20" s="7">
        <v>0</v>
      </c>
      <c r="G20" s="7">
        <f t="shared" si="0"/>
        <v>0</v>
      </c>
      <c r="H20" s="7">
        <v>0</v>
      </c>
      <c r="I20" s="7">
        <f t="shared" si="1"/>
        <v>0</v>
      </c>
      <c r="J20" s="7">
        <f t="shared" si="2"/>
        <v>0</v>
      </c>
    </row>
    <row r="21" spans="1:10" ht="22.5" customHeight="1" x14ac:dyDescent="0.25">
      <c r="A21" s="18">
        <v>21</v>
      </c>
      <c r="B21" s="4">
        <v>14</v>
      </c>
      <c r="C21" s="5" t="s">
        <v>29</v>
      </c>
      <c r="D21" s="4" t="s">
        <v>16</v>
      </c>
      <c r="E21" s="6">
        <v>51.2</v>
      </c>
      <c r="F21" s="7">
        <v>0</v>
      </c>
      <c r="G21" s="7">
        <f t="shared" si="0"/>
        <v>0</v>
      </c>
      <c r="H21" s="7">
        <v>0</v>
      </c>
      <c r="I21" s="7">
        <f t="shared" si="1"/>
        <v>0</v>
      </c>
      <c r="J21" s="7">
        <f t="shared" si="2"/>
        <v>0</v>
      </c>
    </row>
    <row r="22" spans="1:10" ht="27.4" customHeight="1" x14ac:dyDescent="0.25">
      <c r="A22" s="18">
        <v>22</v>
      </c>
      <c r="B22" s="4">
        <v>15</v>
      </c>
      <c r="C22" s="5" t="s">
        <v>30</v>
      </c>
      <c r="D22" s="4" t="s">
        <v>16</v>
      </c>
      <c r="E22" s="6">
        <v>51.2</v>
      </c>
      <c r="F22" s="7">
        <v>0</v>
      </c>
      <c r="G22" s="7">
        <f t="shared" si="0"/>
        <v>0</v>
      </c>
      <c r="H22" s="7">
        <v>0</v>
      </c>
      <c r="I22" s="7">
        <f t="shared" si="1"/>
        <v>0</v>
      </c>
      <c r="J22" s="7">
        <f t="shared" si="2"/>
        <v>0</v>
      </c>
    </row>
    <row r="23" spans="1:10" ht="41.45" customHeight="1" x14ac:dyDescent="0.25">
      <c r="A23" s="18">
        <v>23</v>
      </c>
      <c r="B23" s="4">
        <v>16</v>
      </c>
      <c r="C23" s="5" t="s">
        <v>31</v>
      </c>
      <c r="D23" s="4" t="s">
        <v>16</v>
      </c>
      <c r="E23" s="6">
        <v>51.2</v>
      </c>
      <c r="F23" s="7">
        <v>0</v>
      </c>
      <c r="G23" s="7">
        <f t="shared" si="0"/>
        <v>0</v>
      </c>
      <c r="H23" s="7">
        <v>0</v>
      </c>
      <c r="I23" s="7">
        <f t="shared" si="1"/>
        <v>0</v>
      </c>
      <c r="J23" s="7">
        <f t="shared" si="2"/>
        <v>0</v>
      </c>
    </row>
    <row r="24" spans="1:10" ht="44.65" customHeight="1" x14ac:dyDescent="0.25">
      <c r="A24" s="18">
        <v>24</v>
      </c>
      <c r="B24" s="4">
        <v>17</v>
      </c>
      <c r="C24" s="5" t="s">
        <v>32</v>
      </c>
      <c r="D24" s="4" t="s">
        <v>16</v>
      </c>
      <c r="E24" s="6">
        <v>51.2</v>
      </c>
      <c r="F24" s="7">
        <v>0</v>
      </c>
      <c r="G24" s="7">
        <f t="shared" si="0"/>
        <v>0</v>
      </c>
      <c r="H24" s="7">
        <v>0</v>
      </c>
      <c r="I24" s="7">
        <f t="shared" si="1"/>
        <v>0</v>
      </c>
      <c r="J24" s="7">
        <f t="shared" si="2"/>
        <v>0</v>
      </c>
    </row>
    <row r="25" spans="1:10" ht="38.450000000000003" customHeight="1" x14ac:dyDescent="0.25">
      <c r="A25" s="18">
        <v>25</v>
      </c>
      <c r="B25" s="4">
        <v>18</v>
      </c>
      <c r="C25" s="5" t="s">
        <v>33</v>
      </c>
      <c r="D25" s="4" t="s">
        <v>18</v>
      </c>
      <c r="E25" s="8">
        <v>4</v>
      </c>
      <c r="F25" s="7">
        <v>0</v>
      </c>
      <c r="G25" s="7">
        <f t="shared" si="0"/>
        <v>0</v>
      </c>
      <c r="H25" s="7">
        <v>0</v>
      </c>
      <c r="I25" s="7">
        <f t="shared" si="1"/>
        <v>0</v>
      </c>
      <c r="J25" s="7">
        <f t="shared" si="2"/>
        <v>0</v>
      </c>
    </row>
    <row r="26" spans="1:10" ht="37.5" x14ac:dyDescent="0.25">
      <c r="A26" s="18">
        <v>26</v>
      </c>
      <c r="B26" s="4">
        <v>19</v>
      </c>
      <c r="C26" s="5" t="s">
        <v>34</v>
      </c>
      <c r="D26" s="4" t="s">
        <v>18</v>
      </c>
      <c r="E26" s="8">
        <f>2.8*2</f>
        <v>5.6</v>
      </c>
      <c r="F26" s="7">
        <v>0</v>
      </c>
      <c r="G26" s="7">
        <f t="shared" si="0"/>
        <v>0</v>
      </c>
      <c r="H26" s="7">
        <v>0</v>
      </c>
      <c r="I26" s="7">
        <f t="shared" si="1"/>
        <v>0</v>
      </c>
      <c r="J26" s="7">
        <f t="shared" si="2"/>
        <v>0</v>
      </c>
    </row>
    <row r="27" spans="1:10" ht="112.5" x14ac:dyDescent="0.25">
      <c r="A27" s="18">
        <v>27</v>
      </c>
      <c r="B27" s="4">
        <v>20</v>
      </c>
      <c r="C27" s="5" t="s">
        <v>35</v>
      </c>
      <c r="D27" s="4" t="s">
        <v>36</v>
      </c>
      <c r="E27" s="8">
        <v>1</v>
      </c>
      <c r="F27" s="7">
        <v>0</v>
      </c>
      <c r="G27" s="7">
        <f t="shared" si="0"/>
        <v>0</v>
      </c>
      <c r="H27" s="7">
        <v>0</v>
      </c>
      <c r="I27" s="7">
        <f t="shared" si="1"/>
        <v>0</v>
      </c>
      <c r="J27" s="7">
        <f t="shared" si="2"/>
        <v>0</v>
      </c>
    </row>
    <row r="28" spans="1:10" ht="106.9" customHeight="1" x14ac:dyDescent="0.25">
      <c r="A28" s="18">
        <v>28</v>
      </c>
      <c r="B28" s="4">
        <v>21</v>
      </c>
      <c r="C28" s="5" t="s">
        <v>37</v>
      </c>
      <c r="D28" s="4" t="s">
        <v>36</v>
      </c>
      <c r="E28" s="8">
        <v>1</v>
      </c>
      <c r="F28" s="7">
        <v>0</v>
      </c>
      <c r="G28" s="7">
        <f t="shared" si="0"/>
        <v>0</v>
      </c>
      <c r="H28" s="7">
        <v>0</v>
      </c>
      <c r="I28" s="7">
        <f t="shared" si="1"/>
        <v>0</v>
      </c>
      <c r="J28" s="7">
        <f t="shared" si="2"/>
        <v>0</v>
      </c>
    </row>
    <row r="29" spans="1:10" ht="23.65" customHeight="1" x14ac:dyDescent="0.25">
      <c r="A29" s="18">
        <v>29</v>
      </c>
      <c r="B29" s="4">
        <v>22</v>
      </c>
      <c r="C29" s="5" t="s">
        <v>38</v>
      </c>
      <c r="D29" s="4" t="s">
        <v>36</v>
      </c>
      <c r="E29" s="8">
        <v>2</v>
      </c>
      <c r="F29" s="7">
        <v>0</v>
      </c>
      <c r="G29" s="7">
        <f t="shared" si="0"/>
        <v>0</v>
      </c>
      <c r="H29" s="7">
        <v>0</v>
      </c>
      <c r="I29" s="7">
        <f t="shared" si="1"/>
        <v>0</v>
      </c>
      <c r="J29" s="7">
        <f t="shared" si="2"/>
        <v>0</v>
      </c>
    </row>
    <row r="30" spans="1:10" ht="39" customHeight="1" x14ac:dyDescent="0.25">
      <c r="A30" s="18">
        <v>30</v>
      </c>
      <c r="B30" s="4">
        <v>23</v>
      </c>
      <c r="C30" s="5" t="s">
        <v>39</v>
      </c>
      <c r="D30" s="4" t="s">
        <v>18</v>
      </c>
      <c r="E30" s="8">
        <v>10.199999999999999</v>
      </c>
      <c r="F30" s="7">
        <v>0</v>
      </c>
      <c r="G30" s="7">
        <f t="shared" si="0"/>
        <v>0</v>
      </c>
      <c r="H30" s="7">
        <v>0</v>
      </c>
      <c r="I30" s="7">
        <f t="shared" si="1"/>
        <v>0</v>
      </c>
      <c r="J30" s="7">
        <f t="shared" si="2"/>
        <v>0</v>
      </c>
    </row>
    <row r="31" spans="1:10" ht="53.45" customHeight="1" x14ac:dyDescent="0.25">
      <c r="A31" s="18">
        <v>31</v>
      </c>
      <c r="B31" s="4">
        <v>24</v>
      </c>
      <c r="C31" s="5" t="s">
        <v>40</v>
      </c>
      <c r="D31" s="4" t="s">
        <v>18</v>
      </c>
      <c r="E31" s="8">
        <v>10.199999999999999</v>
      </c>
      <c r="F31" s="7">
        <v>0</v>
      </c>
      <c r="G31" s="7">
        <f t="shared" si="0"/>
        <v>0</v>
      </c>
      <c r="H31" s="7">
        <v>0</v>
      </c>
      <c r="I31" s="7">
        <f t="shared" si="1"/>
        <v>0</v>
      </c>
      <c r="J31" s="7">
        <f t="shared" si="2"/>
        <v>0</v>
      </c>
    </row>
    <row r="32" spans="1:10" ht="58.5" customHeight="1" x14ac:dyDescent="0.25">
      <c r="A32" s="18">
        <v>32</v>
      </c>
      <c r="B32" s="4">
        <v>25</v>
      </c>
      <c r="C32" s="5" t="s">
        <v>41</v>
      </c>
      <c r="D32" s="4" t="s">
        <v>18</v>
      </c>
      <c r="E32" s="8">
        <v>10.199999999999999</v>
      </c>
      <c r="F32" s="7">
        <v>0</v>
      </c>
      <c r="G32" s="7">
        <f t="shared" si="0"/>
        <v>0</v>
      </c>
      <c r="H32" s="7">
        <v>0</v>
      </c>
      <c r="I32" s="7">
        <f t="shared" si="1"/>
        <v>0</v>
      </c>
      <c r="J32" s="7">
        <f t="shared" si="2"/>
        <v>0</v>
      </c>
    </row>
    <row r="33" spans="1:10" ht="22.15" customHeight="1" x14ac:dyDescent="0.25">
      <c r="A33" s="18"/>
      <c r="B33" s="21" t="s">
        <v>42</v>
      </c>
      <c r="C33" s="22"/>
      <c r="D33" s="22"/>
      <c r="E33" s="22"/>
      <c r="F33" s="22"/>
      <c r="G33" s="22"/>
      <c r="H33" s="22"/>
      <c r="I33" s="23"/>
      <c r="J33" s="10">
        <f>SUM(J8:J32)</f>
        <v>0</v>
      </c>
    </row>
    <row r="34" spans="1:10" ht="28.5" customHeight="1" x14ac:dyDescent="0.25">
      <c r="A34" s="18">
        <v>33</v>
      </c>
      <c r="B34" s="17"/>
      <c r="C34" s="15" t="s">
        <v>43</v>
      </c>
      <c r="D34" s="17"/>
      <c r="E34" s="17"/>
      <c r="F34" s="16"/>
      <c r="G34" s="16"/>
      <c r="H34" s="16"/>
      <c r="I34" s="16"/>
      <c r="J34" s="16"/>
    </row>
    <row r="35" spans="1:10" ht="42.4" customHeight="1" x14ac:dyDescent="0.25">
      <c r="A35" s="18">
        <v>34</v>
      </c>
      <c r="B35" s="4">
        <v>26</v>
      </c>
      <c r="C35" s="5" t="s">
        <v>13</v>
      </c>
      <c r="D35" s="4" t="s">
        <v>16</v>
      </c>
      <c r="E35" s="6">
        <f>(2.9*2+6.37*2)*2.8-2.1-1.9+0.09</f>
        <v>48.001999999999995</v>
      </c>
      <c r="F35" s="7">
        <v>0</v>
      </c>
      <c r="G35" s="7">
        <f t="shared" ref="G35:G54" si="3">F35*E35</f>
        <v>0</v>
      </c>
      <c r="H35" s="7">
        <v>0</v>
      </c>
      <c r="I35" s="7">
        <f t="shared" ref="I35:I54" si="4">H35*E35</f>
        <v>0</v>
      </c>
      <c r="J35" s="7">
        <f t="shared" ref="J35:J54" si="5">G35+I35</f>
        <v>0</v>
      </c>
    </row>
    <row r="36" spans="1:10" ht="37.5" x14ac:dyDescent="0.25">
      <c r="A36" s="18">
        <v>35</v>
      </c>
      <c r="B36" s="4">
        <v>27</v>
      </c>
      <c r="C36" s="5" t="s">
        <v>17</v>
      </c>
      <c r="D36" s="4" t="s">
        <v>18</v>
      </c>
      <c r="E36" s="9">
        <f>6.4*2</f>
        <v>12.8</v>
      </c>
      <c r="F36" s="7">
        <v>0</v>
      </c>
      <c r="G36" s="7">
        <f t="shared" si="3"/>
        <v>0</v>
      </c>
      <c r="H36" s="7">
        <v>0</v>
      </c>
      <c r="I36" s="7">
        <f t="shared" si="4"/>
        <v>0</v>
      </c>
      <c r="J36" s="7">
        <f t="shared" si="5"/>
        <v>0</v>
      </c>
    </row>
    <row r="37" spans="1:10" ht="38.450000000000003" customHeight="1" x14ac:dyDescent="0.25">
      <c r="A37" s="18">
        <v>36</v>
      </c>
      <c r="B37" s="4">
        <v>28</v>
      </c>
      <c r="C37" s="5" t="s">
        <v>19</v>
      </c>
      <c r="D37" s="4" t="s">
        <v>18</v>
      </c>
      <c r="E37" s="9">
        <v>12.8</v>
      </c>
      <c r="F37" s="7">
        <v>0</v>
      </c>
      <c r="G37" s="7">
        <f t="shared" si="3"/>
        <v>0</v>
      </c>
      <c r="H37" s="7">
        <v>0</v>
      </c>
      <c r="I37" s="7">
        <f t="shared" si="4"/>
        <v>0</v>
      </c>
      <c r="J37" s="7">
        <f t="shared" si="5"/>
        <v>0</v>
      </c>
    </row>
    <row r="38" spans="1:10" ht="37.9" customHeight="1" x14ac:dyDescent="0.25">
      <c r="A38" s="18">
        <v>37</v>
      </c>
      <c r="B38" s="4">
        <v>29</v>
      </c>
      <c r="C38" s="5" t="s">
        <v>21</v>
      </c>
      <c r="D38" s="4" t="s">
        <v>16</v>
      </c>
      <c r="E38" s="6">
        <f>48-4.2</f>
        <v>43.8</v>
      </c>
      <c r="F38" s="7">
        <v>0</v>
      </c>
      <c r="G38" s="7">
        <f t="shared" si="3"/>
        <v>0</v>
      </c>
      <c r="H38" s="7">
        <v>0</v>
      </c>
      <c r="I38" s="7">
        <f t="shared" si="4"/>
        <v>0</v>
      </c>
      <c r="J38" s="7">
        <f t="shared" si="5"/>
        <v>0</v>
      </c>
    </row>
    <row r="39" spans="1:10" ht="57" customHeight="1" x14ac:dyDescent="0.25">
      <c r="A39" s="18">
        <v>38</v>
      </c>
      <c r="B39" s="4">
        <v>30</v>
      </c>
      <c r="C39" s="5" t="s">
        <v>22</v>
      </c>
      <c r="D39" s="4" t="s">
        <v>16</v>
      </c>
      <c r="E39" s="6">
        <v>43.8</v>
      </c>
      <c r="F39" s="7">
        <v>0</v>
      </c>
      <c r="G39" s="7">
        <f t="shared" si="3"/>
        <v>0</v>
      </c>
      <c r="H39" s="7">
        <v>0</v>
      </c>
      <c r="I39" s="7">
        <f t="shared" si="4"/>
        <v>0</v>
      </c>
      <c r="J39" s="7">
        <f t="shared" si="5"/>
        <v>0</v>
      </c>
    </row>
    <row r="40" spans="1:10" ht="42" customHeight="1" x14ac:dyDescent="0.25">
      <c r="A40" s="18">
        <v>39</v>
      </c>
      <c r="B40" s="4">
        <v>31</v>
      </c>
      <c r="C40" s="5" t="s">
        <v>23</v>
      </c>
      <c r="D40" s="4" t="s">
        <v>18</v>
      </c>
      <c r="E40" s="8">
        <f>84*2</f>
        <v>168</v>
      </c>
      <c r="F40" s="7">
        <v>0</v>
      </c>
      <c r="G40" s="7">
        <f t="shared" si="3"/>
        <v>0</v>
      </c>
      <c r="H40" s="7">
        <v>0</v>
      </c>
      <c r="I40" s="7">
        <f t="shared" si="4"/>
        <v>0</v>
      </c>
      <c r="J40" s="7">
        <f t="shared" si="5"/>
        <v>0</v>
      </c>
    </row>
    <row r="41" spans="1:10" ht="36" customHeight="1" x14ac:dyDescent="0.25">
      <c r="A41" s="18">
        <v>40</v>
      </c>
      <c r="B41" s="4">
        <v>32</v>
      </c>
      <c r="C41" s="5" t="s">
        <v>44</v>
      </c>
      <c r="D41" s="4" t="s">
        <v>18</v>
      </c>
      <c r="E41" s="8">
        <f>4*2</f>
        <v>8</v>
      </c>
      <c r="F41" s="7">
        <v>0</v>
      </c>
      <c r="G41" s="7">
        <f t="shared" si="3"/>
        <v>0</v>
      </c>
      <c r="H41" s="7">
        <v>0</v>
      </c>
      <c r="I41" s="7">
        <f t="shared" si="4"/>
        <v>0</v>
      </c>
      <c r="J41" s="7">
        <f t="shared" si="5"/>
        <v>0</v>
      </c>
    </row>
    <row r="42" spans="1:10" ht="58.15" customHeight="1" x14ac:dyDescent="0.25">
      <c r="A42" s="18">
        <v>41</v>
      </c>
      <c r="B42" s="4">
        <v>33</v>
      </c>
      <c r="C42" s="5" t="s">
        <v>45</v>
      </c>
      <c r="D42" s="4" t="s">
        <v>16</v>
      </c>
      <c r="E42" s="8">
        <v>4.2</v>
      </c>
      <c r="F42" s="7">
        <v>0</v>
      </c>
      <c r="G42" s="7">
        <f t="shared" si="3"/>
        <v>0</v>
      </c>
      <c r="H42" s="7">
        <v>0</v>
      </c>
      <c r="I42" s="7">
        <f t="shared" si="4"/>
        <v>0</v>
      </c>
      <c r="J42" s="7">
        <f t="shared" si="5"/>
        <v>0</v>
      </c>
    </row>
    <row r="43" spans="1:10" ht="43.15" customHeight="1" x14ac:dyDescent="0.25">
      <c r="A43" s="18">
        <v>42</v>
      </c>
      <c r="B43" s="4">
        <v>34</v>
      </c>
      <c r="C43" s="5" t="s">
        <v>46</v>
      </c>
      <c r="D43" s="4" t="s">
        <v>16</v>
      </c>
      <c r="E43" s="9">
        <f>2.9*6.4</f>
        <v>18.559999999999999</v>
      </c>
      <c r="F43" s="7">
        <v>0</v>
      </c>
      <c r="G43" s="7">
        <f t="shared" si="3"/>
        <v>0</v>
      </c>
      <c r="H43" s="7">
        <v>0</v>
      </c>
      <c r="I43" s="7">
        <f t="shared" si="4"/>
        <v>0</v>
      </c>
      <c r="J43" s="7">
        <f t="shared" si="5"/>
        <v>0</v>
      </c>
    </row>
    <row r="44" spans="1:10" ht="36" customHeight="1" x14ac:dyDescent="0.25">
      <c r="A44" s="18">
        <v>43</v>
      </c>
      <c r="B44" s="4">
        <v>35</v>
      </c>
      <c r="C44" s="5" t="s">
        <v>28</v>
      </c>
      <c r="D44" s="4" t="s">
        <v>16</v>
      </c>
      <c r="E44" s="6">
        <v>18.600000000000001</v>
      </c>
      <c r="F44" s="7">
        <v>0</v>
      </c>
      <c r="G44" s="7">
        <f t="shared" si="3"/>
        <v>0</v>
      </c>
      <c r="H44" s="7">
        <v>0</v>
      </c>
      <c r="I44" s="7">
        <f t="shared" si="4"/>
        <v>0</v>
      </c>
      <c r="J44" s="7">
        <f t="shared" si="5"/>
        <v>0</v>
      </c>
    </row>
    <row r="45" spans="1:10" ht="25.15" customHeight="1" x14ac:dyDescent="0.25">
      <c r="A45" s="18">
        <v>44</v>
      </c>
      <c r="B45" s="4">
        <v>36</v>
      </c>
      <c r="C45" s="5" t="s">
        <v>29</v>
      </c>
      <c r="D45" s="4" t="s">
        <v>16</v>
      </c>
      <c r="E45" s="6">
        <v>18.600000000000001</v>
      </c>
      <c r="F45" s="7">
        <v>0</v>
      </c>
      <c r="G45" s="7">
        <f t="shared" si="3"/>
        <v>0</v>
      </c>
      <c r="H45" s="7">
        <v>0</v>
      </c>
      <c r="I45" s="7">
        <f t="shared" si="4"/>
        <v>0</v>
      </c>
      <c r="J45" s="7">
        <f t="shared" si="5"/>
        <v>0</v>
      </c>
    </row>
    <row r="46" spans="1:10" ht="24" customHeight="1" x14ac:dyDescent="0.25">
      <c r="A46" s="18">
        <v>45</v>
      </c>
      <c r="B46" s="4">
        <v>37</v>
      </c>
      <c r="C46" s="5" t="s">
        <v>30</v>
      </c>
      <c r="D46" s="4" t="s">
        <v>16</v>
      </c>
      <c r="E46" s="6">
        <v>18.600000000000001</v>
      </c>
      <c r="F46" s="7">
        <v>0</v>
      </c>
      <c r="G46" s="7">
        <f t="shared" si="3"/>
        <v>0</v>
      </c>
      <c r="H46" s="7">
        <v>0</v>
      </c>
      <c r="I46" s="7">
        <f t="shared" si="4"/>
        <v>0</v>
      </c>
      <c r="J46" s="7">
        <f t="shared" si="5"/>
        <v>0</v>
      </c>
    </row>
    <row r="47" spans="1:10" ht="36" customHeight="1" x14ac:dyDescent="0.25">
      <c r="A47" s="18">
        <v>46</v>
      </c>
      <c r="B47" s="4">
        <v>38</v>
      </c>
      <c r="C47" s="5" t="s">
        <v>31</v>
      </c>
      <c r="D47" s="4" t="s">
        <v>16</v>
      </c>
      <c r="E47" s="6">
        <v>18.600000000000001</v>
      </c>
      <c r="F47" s="7">
        <v>0</v>
      </c>
      <c r="G47" s="7">
        <f t="shared" si="3"/>
        <v>0</v>
      </c>
      <c r="H47" s="7">
        <v>0</v>
      </c>
      <c r="I47" s="7">
        <f t="shared" si="4"/>
        <v>0</v>
      </c>
      <c r="J47" s="7">
        <f t="shared" si="5"/>
        <v>0</v>
      </c>
    </row>
    <row r="48" spans="1:10" ht="38.450000000000003" customHeight="1" x14ac:dyDescent="0.25">
      <c r="A48" s="18">
        <v>47</v>
      </c>
      <c r="B48" s="4">
        <v>39</v>
      </c>
      <c r="C48" s="5" t="s">
        <v>32</v>
      </c>
      <c r="D48" s="4" t="s">
        <v>16</v>
      </c>
      <c r="E48" s="6">
        <v>18.600000000000001</v>
      </c>
      <c r="F48" s="7">
        <v>0</v>
      </c>
      <c r="G48" s="7">
        <f t="shared" si="3"/>
        <v>0</v>
      </c>
      <c r="H48" s="7">
        <v>0</v>
      </c>
      <c r="I48" s="7">
        <f t="shared" si="4"/>
        <v>0</v>
      </c>
      <c r="J48" s="7">
        <f t="shared" si="5"/>
        <v>0</v>
      </c>
    </row>
    <row r="49" spans="1:10" ht="38.450000000000003" customHeight="1" x14ac:dyDescent="0.25">
      <c r="A49" s="18">
        <v>48</v>
      </c>
      <c r="B49" s="4">
        <v>40</v>
      </c>
      <c r="C49" s="5" t="s">
        <v>33</v>
      </c>
      <c r="D49" s="4" t="s">
        <v>18</v>
      </c>
      <c r="E49" s="8">
        <f>2.9*2+6.4*2</f>
        <v>18.600000000000001</v>
      </c>
      <c r="F49" s="7">
        <v>0</v>
      </c>
      <c r="G49" s="7">
        <f t="shared" si="3"/>
        <v>0</v>
      </c>
      <c r="H49" s="7">
        <v>0</v>
      </c>
      <c r="I49" s="7">
        <f t="shared" si="4"/>
        <v>0</v>
      </c>
      <c r="J49" s="7">
        <f t="shared" si="5"/>
        <v>0</v>
      </c>
    </row>
    <row r="50" spans="1:10" ht="112.5" x14ac:dyDescent="0.25">
      <c r="A50" s="18">
        <v>49</v>
      </c>
      <c r="B50" s="4">
        <v>41</v>
      </c>
      <c r="C50" s="5" t="s">
        <v>35</v>
      </c>
      <c r="D50" s="4" t="s">
        <v>36</v>
      </c>
      <c r="E50" s="8">
        <v>1</v>
      </c>
      <c r="F50" s="7">
        <v>0</v>
      </c>
      <c r="G50" s="7">
        <f t="shared" si="3"/>
        <v>0</v>
      </c>
      <c r="H50" s="7">
        <v>0</v>
      </c>
      <c r="I50" s="7">
        <f t="shared" si="4"/>
        <v>0</v>
      </c>
      <c r="J50" s="7">
        <f t="shared" si="5"/>
        <v>0</v>
      </c>
    </row>
    <row r="51" spans="1:10" ht="18.75" x14ac:dyDescent="0.25">
      <c r="A51" s="18">
        <v>50</v>
      </c>
      <c r="B51" s="4">
        <v>42</v>
      </c>
      <c r="C51" s="5" t="s">
        <v>38</v>
      </c>
      <c r="D51" s="4" t="s">
        <v>36</v>
      </c>
      <c r="E51" s="8">
        <v>1</v>
      </c>
      <c r="F51" s="7">
        <v>0</v>
      </c>
      <c r="G51" s="7">
        <f t="shared" si="3"/>
        <v>0</v>
      </c>
      <c r="H51" s="7">
        <v>0</v>
      </c>
      <c r="I51" s="7">
        <f t="shared" si="4"/>
        <v>0</v>
      </c>
      <c r="J51" s="7">
        <f t="shared" si="5"/>
        <v>0</v>
      </c>
    </row>
    <row r="52" spans="1:10" ht="37.9" customHeight="1" x14ac:dyDescent="0.25">
      <c r="A52" s="18">
        <v>51</v>
      </c>
      <c r="B52" s="4">
        <v>43</v>
      </c>
      <c r="C52" s="5" t="s">
        <v>39</v>
      </c>
      <c r="D52" s="4" t="s">
        <v>18</v>
      </c>
      <c r="E52" s="8">
        <v>5.2</v>
      </c>
      <c r="F52" s="7">
        <v>0</v>
      </c>
      <c r="G52" s="7">
        <f t="shared" si="3"/>
        <v>0</v>
      </c>
      <c r="H52" s="7">
        <v>0</v>
      </c>
      <c r="I52" s="7">
        <f t="shared" si="4"/>
        <v>0</v>
      </c>
      <c r="J52" s="7">
        <f t="shared" si="5"/>
        <v>0</v>
      </c>
    </row>
    <row r="53" spans="1:10" ht="53.45" customHeight="1" x14ac:dyDescent="0.25">
      <c r="A53" s="18">
        <v>52</v>
      </c>
      <c r="B53" s="4">
        <v>44</v>
      </c>
      <c r="C53" s="5" t="s">
        <v>40</v>
      </c>
      <c r="D53" s="4" t="s">
        <v>18</v>
      </c>
      <c r="E53" s="8">
        <v>5.2</v>
      </c>
      <c r="F53" s="7">
        <v>0</v>
      </c>
      <c r="G53" s="7">
        <f t="shared" si="3"/>
        <v>0</v>
      </c>
      <c r="H53" s="7">
        <v>0</v>
      </c>
      <c r="I53" s="7">
        <f t="shared" si="4"/>
        <v>0</v>
      </c>
      <c r="J53" s="7">
        <f t="shared" si="5"/>
        <v>0</v>
      </c>
    </row>
    <row r="54" spans="1:10" ht="60.4" customHeight="1" x14ac:dyDescent="0.25">
      <c r="A54" s="18">
        <v>53</v>
      </c>
      <c r="B54" s="4">
        <v>45</v>
      </c>
      <c r="C54" s="5" t="s">
        <v>41</v>
      </c>
      <c r="D54" s="4" t="s">
        <v>18</v>
      </c>
      <c r="E54" s="8">
        <v>5.2</v>
      </c>
      <c r="F54" s="7">
        <v>0</v>
      </c>
      <c r="G54" s="7">
        <f t="shared" si="3"/>
        <v>0</v>
      </c>
      <c r="H54" s="7">
        <v>0</v>
      </c>
      <c r="I54" s="7">
        <f t="shared" si="4"/>
        <v>0</v>
      </c>
      <c r="J54" s="7">
        <f t="shared" si="5"/>
        <v>0</v>
      </c>
    </row>
    <row r="55" spans="1:10" ht="22.15" customHeight="1" x14ac:dyDescent="0.25">
      <c r="A55" s="18"/>
      <c r="B55" s="21" t="s">
        <v>47</v>
      </c>
      <c r="C55" s="22"/>
      <c r="D55" s="22"/>
      <c r="E55" s="22"/>
      <c r="F55" s="22"/>
      <c r="G55" s="22"/>
      <c r="H55" s="22"/>
      <c r="I55" s="23"/>
      <c r="J55" s="10">
        <f>SUM(J35:J54)</f>
        <v>0</v>
      </c>
    </row>
    <row r="56" spans="1:10" ht="23.45" customHeight="1" x14ac:dyDescent="0.25">
      <c r="A56" s="18">
        <v>54</v>
      </c>
      <c r="B56" s="17"/>
      <c r="C56" s="15" t="s">
        <v>48</v>
      </c>
      <c r="D56" s="17"/>
      <c r="E56" s="17"/>
      <c r="F56" s="16"/>
      <c r="G56" s="16"/>
      <c r="H56" s="16"/>
      <c r="I56" s="16"/>
      <c r="J56" s="16"/>
    </row>
    <row r="57" spans="1:10" ht="34.9" customHeight="1" x14ac:dyDescent="0.25">
      <c r="A57" s="18">
        <v>55</v>
      </c>
      <c r="B57" s="4">
        <v>46</v>
      </c>
      <c r="C57" s="5" t="s">
        <v>13</v>
      </c>
      <c r="D57" s="4" t="s">
        <v>16</v>
      </c>
      <c r="E57" s="6">
        <f>(6.17*2+6.7)*2.8-2.1*2+0.89</f>
        <v>50.001999999999995</v>
      </c>
      <c r="F57" s="7">
        <v>0</v>
      </c>
      <c r="G57" s="7">
        <f t="shared" ref="G57:G74" si="6">F57*E57</f>
        <v>0</v>
      </c>
      <c r="H57" s="7">
        <v>0</v>
      </c>
      <c r="I57" s="7">
        <f t="shared" ref="I57:I74" si="7">H57*E57</f>
        <v>0</v>
      </c>
      <c r="J57" s="7">
        <f t="shared" ref="J57:J74" si="8">G57+I57</f>
        <v>0</v>
      </c>
    </row>
    <row r="58" spans="1:10" ht="40.15" customHeight="1" x14ac:dyDescent="0.25">
      <c r="A58" s="18">
        <v>56</v>
      </c>
      <c r="B58" s="4">
        <v>47</v>
      </c>
      <c r="C58" s="5" t="s">
        <v>20</v>
      </c>
      <c r="D58" s="4" t="s">
        <v>16</v>
      </c>
      <c r="E58" s="8">
        <f>2.4*2.8+0.08</f>
        <v>6.8</v>
      </c>
      <c r="F58" s="7">
        <v>0</v>
      </c>
      <c r="G58" s="7">
        <f t="shared" si="6"/>
        <v>0</v>
      </c>
      <c r="H58" s="7">
        <v>0</v>
      </c>
      <c r="I58" s="7">
        <f t="shared" si="7"/>
        <v>0</v>
      </c>
      <c r="J58" s="7">
        <f t="shared" si="8"/>
        <v>0</v>
      </c>
    </row>
    <row r="59" spans="1:10" ht="37.9" customHeight="1" x14ac:dyDescent="0.25">
      <c r="A59" s="18">
        <v>57</v>
      </c>
      <c r="B59" s="4">
        <v>48</v>
      </c>
      <c r="C59" s="5" t="s">
        <v>21</v>
      </c>
      <c r="D59" s="4" t="s">
        <v>16</v>
      </c>
      <c r="E59" s="6">
        <v>50</v>
      </c>
      <c r="F59" s="7">
        <v>0</v>
      </c>
      <c r="G59" s="7">
        <f t="shared" si="6"/>
        <v>0</v>
      </c>
      <c r="H59" s="7">
        <v>0</v>
      </c>
      <c r="I59" s="7">
        <f t="shared" si="7"/>
        <v>0</v>
      </c>
      <c r="J59" s="7">
        <f t="shared" si="8"/>
        <v>0</v>
      </c>
    </row>
    <row r="60" spans="1:10" ht="54" customHeight="1" x14ac:dyDescent="0.25">
      <c r="A60" s="18">
        <v>58</v>
      </c>
      <c r="B60" s="4">
        <v>49</v>
      </c>
      <c r="C60" s="5" t="s">
        <v>22</v>
      </c>
      <c r="D60" s="4" t="s">
        <v>16</v>
      </c>
      <c r="E60" s="6">
        <v>50</v>
      </c>
      <c r="F60" s="7">
        <v>0</v>
      </c>
      <c r="G60" s="7">
        <f t="shared" si="6"/>
        <v>0</v>
      </c>
      <c r="H60" s="7">
        <v>0</v>
      </c>
      <c r="I60" s="7">
        <f t="shared" si="7"/>
        <v>0</v>
      </c>
      <c r="J60" s="7">
        <f t="shared" si="8"/>
        <v>0</v>
      </c>
    </row>
    <row r="61" spans="1:10" ht="39" customHeight="1" x14ac:dyDescent="0.25">
      <c r="A61" s="18">
        <v>59</v>
      </c>
      <c r="B61" s="4">
        <v>50</v>
      </c>
      <c r="C61" s="5" t="s">
        <v>44</v>
      </c>
      <c r="D61" s="4" t="s">
        <v>18</v>
      </c>
      <c r="E61" s="8">
        <f>2.8*10</f>
        <v>28</v>
      </c>
      <c r="F61" s="7">
        <v>0</v>
      </c>
      <c r="G61" s="7">
        <f t="shared" si="6"/>
        <v>0</v>
      </c>
      <c r="H61" s="7">
        <v>0</v>
      </c>
      <c r="I61" s="7">
        <f t="shared" si="7"/>
        <v>0</v>
      </c>
      <c r="J61" s="7">
        <f t="shared" si="8"/>
        <v>0</v>
      </c>
    </row>
    <row r="62" spans="1:10" ht="37.9" customHeight="1" x14ac:dyDescent="0.25">
      <c r="A62" s="18">
        <v>60</v>
      </c>
      <c r="B62" s="4">
        <v>51</v>
      </c>
      <c r="C62" s="5" t="s">
        <v>27</v>
      </c>
      <c r="D62" s="4" t="s">
        <v>16</v>
      </c>
      <c r="E62" s="6">
        <f>5.7*6.4+1.66*0.6+0.02</f>
        <v>37.496000000000009</v>
      </c>
      <c r="F62" s="7">
        <v>0</v>
      </c>
      <c r="G62" s="7">
        <f t="shared" si="6"/>
        <v>0</v>
      </c>
      <c r="H62" s="7">
        <v>0</v>
      </c>
      <c r="I62" s="7">
        <f t="shared" si="7"/>
        <v>0</v>
      </c>
      <c r="J62" s="7">
        <f t="shared" si="8"/>
        <v>0</v>
      </c>
    </row>
    <row r="63" spans="1:10" ht="34.15" customHeight="1" x14ac:dyDescent="0.25">
      <c r="A63" s="18">
        <v>61</v>
      </c>
      <c r="B63" s="4">
        <v>52</v>
      </c>
      <c r="C63" s="5" t="s">
        <v>28</v>
      </c>
      <c r="D63" s="4" t="s">
        <v>16</v>
      </c>
      <c r="E63" s="6">
        <v>37.5</v>
      </c>
      <c r="F63" s="7">
        <v>0</v>
      </c>
      <c r="G63" s="7">
        <f t="shared" si="6"/>
        <v>0</v>
      </c>
      <c r="H63" s="7">
        <v>0</v>
      </c>
      <c r="I63" s="7">
        <f t="shared" si="7"/>
        <v>0</v>
      </c>
      <c r="J63" s="7">
        <f t="shared" si="8"/>
        <v>0</v>
      </c>
    </row>
    <row r="64" spans="1:10" ht="24" customHeight="1" x14ac:dyDescent="0.25">
      <c r="A64" s="18">
        <v>62</v>
      </c>
      <c r="B64" s="4">
        <v>53</v>
      </c>
      <c r="C64" s="5" t="s">
        <v>29</v>
      </c>
      <c r="D64" s="4" t="s">
        <v>16</v>
      </c>
      <c r="E64" s="6">
        <v>37.5</v>
      </c>
      <c r="F64" s="7">
        <v>0</v>
      </c>
      <c r="G64" s="7">
        <f t="shared" si="6"/>
        <v>0</v>
      </c>
      <c r="H64" s="7">
        <v>0</v>
      </c>
      <c r="I64" s="7">
        <f t="shared" si="7"/>
        <v>0</v>
      </c>
      <c r="J64" s="7">
        <f t="shared" si="8"/>
        <v>0</v>
      </c>
    </row>
    <row r="65" spans="1:10" ht="25.15" customHeight="1" x14ac:dyDescent="0.25">
      <c r="A65" s="18">
        <v>63</v>
      </c>
      <c r="B65" s="4">
        <v>54</v>
      </c>
      <c r="C65" s="5" t="s">
        <v>30</v>
      </c>
      <c r="D65" s="4" t="s">
        <v>16</v>
      </c>
      <c r="E65" s="6">
        <v>37.5</v>
      </c>
      <c r="F65" s="7">
        <v>0</v>
      </c>
      <c r="G65" s="7">
        <f t="shared" si="6"/>
        <v>0</v>
      </c>
      <c r="H65" s="7">
        <v>0</v>
      </c>
      <c r="I65" s="7">
        <f t="shared" si="7"/>
        <v>0</v>
      </c>
      <c r="J65" s="7">
        <f t="shared" si="8"/>
        <v>0</v>
      </c>
    </row>
    <row r="66" spans="1:10" ht="42" customHeight="1" x14ac:dyDescent="0.25">
      <c r="A66" s="18">
        <v>64</v>
      </c>
      <c r="B66" s="4">
        <v>55</v>
      </c>
      <c r="C66" s="5" t="s">
        <v>31</v>
      </c>
      <c r="D66" s="4" t="s">
        <v>16</v>
      </c>
      <c r="E66" s="6">
        <v>37.5</v>
      </c>
      <c r="F66" s="7">
        <v>0</v>
      </c>
      <c r="G66" s="7">
        <f t="shared" si="6"/>
        <v>0</v>
      </c>
      <c r="H66" s="7">
        <v>0</v>
      </c>
      <c r="I66" s="7">
        <f t="shared" si="7"/>
        <v>0</v>
      </c>
      <c r="J66" s="7">
        <f t="shared" si="8"/>
        <v>0</v>
      </c>
    </row>
    <row r="67" spans="1:10" ht="22.15" customHeight="1" x14ac:dyDescent="0.25">
      <c r="A67" s="18">
        <v>65</v>
      </c>
      <c r="B67" s="4">
        <v>56</v>
      </c>
      <c r="C67" s="5" t="s">
        <v>49</v>
      </c>
      <c r="D67" s="4" t="s">
        <v>16</v>
      </c>
      <c r="E67" s="6">
        <v>37.5</v>
      </c>
      <c r="F67" s="7">
        <v>0</v>
      </c>
      <c r="G67" s="7">
        <f t="shared" si="6"/>
        <v>0</v>
      </c>
      <c r="H67" s="7">
        <v>0</v>
      </c>
      <c r="I67" s="7">
        <f t="shared" si="7"/>
        <v>0</v>
      </c>
      <c r="J67" s="7">
        <f t="shared" si="8"/>
        <v>0</v>
      </c>
    </row>
    <row r="68" spans="1:10" ht="54.6" customHeight="1" x14ac:dyDescent="0.25">
      <c r="A68" s="18">
        <v>66</v>
      </c>
      <c r="B68" s="4">
        <v>57</v>
      </c>
      <c r="C68" s="5" t="s">
        <v>50</v>
      </c>
      <c r="D68" s="4" t="s">
        <v>18</v>
      </c>
      <c r="E68" s="8">
        <f>6.4*2+6.3-2+0.2*2</f>
        <v>17.5</v>
      </c>
      <c r="F68" s="7">
        <v>0</v>
      </c>
      <c r="G68" s="7">
        <f t="shared" si="6"/>
        <v>0</v>
      </c>
      <c r="H68" s="7">
        <v>0</v>
      </c>
      <c r="I68" s="7">
        <f t="shared" si="7"/>
        <v>0</v>
      </c>
      <c r="J68" s="7">
        <f t="shared" si="8"/>
        <v>0</v>
      </c>
    </row>
    <row r="69" spans="1:10" ht="37.5" x14ac:dyDescent="0.25">
      <c r="A69" s="18">
        <v>67</v>
      </c>
      <c r="B69" s="4">
        <v>58</v>
      </c>
      <c r="C69" s="5" t="s">
        <v>34</v>
      </c>
      <c r="D69" s="4" t="s">
        <v>18</v>
      </c>
      <c r="E69" s="8">
        <f>2.8</f>
        <v>2.8</v>
      </c>
      <c r="F69" s="7">
        <v>0</v>
      </c>
      <c r="G69" s="7">
        <f t="shared" si="6"/>
        <v>0</v>
      </c>
      <c r="H69" s="7">
        <v>0</v>
      </c>
      <c r="I69" s="7">
        <f t="shared" si="7"/>
        <v>0</v>
      </c>
      <c r="J69" s="7">
        <f t="shared" si="8"/>
        <v>0</v>
      </c>
    </row>
    <row r="70" spans="1:10" ht="99.4" customHeight="1" x14ac:dyDescent="0.25">
      <c r="A70" s="18">
        <v>68</v>
      </c>
      <c r="B70" s="4">
        <v>59</v>
      </c>
      <c r="C70" s="5" t="s">
        <v>35</v>
      </c>
      <c r="D70" s="4" t="s">
        <v>36</v>
      </c>
      <c r="E70" s="8">
        <v>2</v>
      </c>
      <c r="F70" s="7">
        <v>0</v>
      </c>
      <c r="G70" s="7">
        <f t="shared" si="6"/>
        <v>0</v>
      </c>
      <c r="H70" s="7">
        <v>0</v>
      </c>
      <c r="I70" s="7">
        <f t="shared" si="7"/>
        <v>0</v>
      </c>
      <c r="J70" s="7">
        <f t="shared" si="8"/>
        <v>0</v>
      </c>
    </row>
    <row r="71" spans="1:10" ht="21" customHeight="1" x14ac:dyDescent="0.25">
      <c r="A71" s="18">
        <v>69</v>
      </c>
      <c r="B71" s="4">
        <v>60</v>
      </c>
      <c r="C71" s="5" t="s">
        <v>38</v>
      </c>
      <c r="D71" s="4" t="s">
        <v>36</v>
      </c>
      <c r="E71" s="8">
        <v>2</v>
      </c>
      <c r="F71" s="7">
        <v>0</v>
      </c>
      <c r="G71" s="7">
        <f t="shared" si="6"/>
        <v>0</v>
      </c>
      <c r="H71" s="7">
        <v>0</v>
      </c>
      <c r="I71" s="7">
        <f t="shared" si="7"/>
        <v>0</v>
      </c>
      <c r="J71" s="7">
        <f t="shared" si="8"/>
        <v>0</v>
      </c>
    </row>
    <row r="72" spans="1:10" ht="38.450000000000003" customHeight="1" x14ac:dyDescent="0.25">
      <c r="A72" s="18">
        <v>70</v>
      </c>
      <c r="B72" s="4">
        <v>61</v>
      </c>
      <c r="C72" s="5" t="s">
        <v>39</v>
      </c>
      <c r="D72" s="4" t="s">
        <v>18</v>
      </c>
      <c r="E72" s="8">
        <v>10.199999999999999</v>
      </c>
      <c r="F72" s="7">
        <v>0</v>
      </c>
      <c r="G72" s="7">
        <f t="shared" si="6"/>
        <v>0</v>
      </c>
      <c r="H72" s="7">
        <v>0</v>
      </c>
      <c r="I72" s="7">
        <f t="shared" si="7"/>
        <v>0</v>
      </c>
      <c r="J72" s="7">
        <f t="shared" si="8"/>
        <v>0</v>
      </c>
    </row>
    <row r="73" spans="1:10" ht="55.15" customHeight="1" x14ac:dyDescent="0.25">
      <c r="A73" s="18">
        <v>71</v>
      </c>
      <c r="B73" s="4">
        <v>62</v>
      </c>
      <c r="C73" s="5" t="s">
        <v>40</v>
      </c>
      <c r="D73" s="4" t="s">
        <v>18</v>
      </c>
      <c r="E73" s="8">
        <v>10.199999999999999</v>
      </c>
      <c r="F73" s="7">
        <v>0</v>
      </c>
      <c r="G73" s="7">
        <f t="shared" si="6"/>
        <v>0</v>
      </c>
      <c r="H73" s="7">
        <v>0</v>
      </c>
      <c r="I73" s="7">
        <f t="shared" si="7"/>
        <v>0</v>
      </c>
      <c r="J73" s="7">
        <f t="shared" si="8"/>
        <v>0</v>
      </c>
    </row>
    <row r="74" spans="1:10" ht="59.45" customHeight="1" x14ac:dyDescent="0.25">
      <c r="A74" s="18">
        <v>72</v>
      </c>
      <c r="B74" s="4">
        <v>63</v>
      </c>
      <c r="C74" s="5" t="s">
        <v>41</v>
      </c>
      <c r="D74" s="4" t="s">
        <v>18</v>
      </c>
      <c r="E74" s="8">
        <v>10.199999999999999</v>
      </c>
      <c r="F74" s="7">
        <v>0</v>
      </c>
      <c r="G74" s="7">
        <f t="shared" si="6"/>
        <v>0</v>
      </c>
      <c r="H74" s="7">
        <v>0</v>
      </c>
      <c r="I74" s="7">
        <f t="shared" si="7"/>
        <v>0</v>
      </c>
      <c r="J74" s="7">
        <f t="shared" si="8"/>
        <v>0</v>
      </c>
    </row>
    <row r="75" spans="1:10" ht="22.15" customHeight="1" x14ac:dyDescent="0.25">
      <c r="A75" s="18"/>
      <c r="B75" s="21" t="s">
        <v>51</v>
      </c>
      <c r="C75" s="22"/>
      <c r="D75" s="22"/>
      <c r="E75" s="22"/>
      <c r="F75" s="22"/>
      <c r="G75" s="22"/>
      <c r="H75" s="22"/>
      <c r="I75" s="23"/>
      <c r="J75" s="10">
        <f>SUM(J57:J74)</f>
        <v>0</v>
      </c>
    </row>
    <row r="76" spans="1:10" ht="25.15" customHeight="1" x14ac:dyDescent="0.25">
      <c r="A76" s="18">
        <v>73</v>
      </c>
      <c r="B76" s="17"/>
      <c r="C76" s="15" t="s">
        <v>52</v>
      </c>
      <c r="D76" s="17"/>
      <c r="E76" s="17"/>
      <c r="F76" s="16"/>
      <c r="G76" s="16"/>
      <c r="H76" s="16"/>
      <c r="I76" s="16"/>
      <c r="J76" s="16"/>
    </row>
    <row r="77" spans="1:10" ht="37.15" customHeight="1" x14ac:dyDescent="0.25">
      <c r="A77" s="18">
        <v>74</v>
      </c>
      <c r="B77" s="4">
        <v>64</v>
      </c>
      <c r="C77" s="5" t="s">
        <v>13</v>
      </c>
      <c r="D77" s="4" t="s">
        <v>16</v>
      </c>
      <c r="E77" s="6">
        <f>5.2+1.2*2.8+1*2.8+3.8*2.8+6.17*2.8-2.1*2-0.08</f>
        <v>34.995999999999995</v>
      </c>
      <c r="F77" s="7">
        <v>0</v>
      </c>
      <c r="G77" s="7">
        <f t="shared" ref="G77:G99" si="9">F77*E77</f>
        <v>0</v>
      </c>
      <c r="H77" s="7">
        <v>0</v>
      </c>
      <c r="I77" s="7">
        <f t="shared" ref="I77:I99" si="10">H77*E77</f>
        <v>0</v>
      </c>
      <c r="J77" s="7">
        <f t="shared" ref="J77:J99" si="11">G77+I77</f>
        <v>0</v>
      </c>
    </row>
    <row r="78" spans="1:10" ht="19.899999999999999" customHeight="1" x14ac:dyDescent="0.25">
      <c r="A78" s="18">
        <v>75</v>
      </c>
      <c r="B78" s="4">
        <v>65</v>
      </c>
      <c r="C78" s="5" t="s">
        <v>15</v>
      </c>
      <c r="D78" s="4" t="s">
        <v>16</v>
      </c>
      <c r="E78" s="8">
        <f>2.4*2.8+5.2*2+2.8*2+0.08</f>
        <v>22.799999999999997</v>
      </c>
      <c r="F78" s="7">
        <v>0</v>
      </c>
      <c r="G78" s="7">
        <f t="shared" si="9"/>
        <v>0</v>
      </c>
      <c r="H78" s="7">
        <v>0</v>
      </c>
      <c r="I78" s="7">
        <f t="shared" si="10"/>
        <v>0</v>
      </c>
      <c r="J78" s="7">
        <f t="shared" si="11"/>
        <v>0</v>
      </c>
    </row>
    <row r="79" spans="1:10" ht="37.5" x14ac:dyDescent="0.25">
      <c r="A79" s="18">
        <v>76</v>
      </c>
      <c r="B79" s="4">
        <v>66</v>
      </c>
      <c r="C79" s="5" t="s">
        <v>17</v>
      </c>
      <c r="D79" s="4" t="s">
        <v>18</v>
      </c>
      <c r="E79" s="9">
        <f>2.8+2*2+2.8+5.2*2</f>
        <v>20</v>
      </c>
      <c r="F79" s="7">
        <v>0</v>
      </c>
      <c r="G79" s="7">
        <f t="shared" si="9"/>
        <v>0</v>
      </c>
      <c r="H79" s="7">
        <v>0</v>
      </c>
      <c r="I79" s="7">
        <f t="shared" si="10"/>
        <v>0</v>
      </c>
      <c r="J79" s="7">
        <f t="shared" si="11"/>
        <v>0</v>
      </c>
    </row>
    <row r="80" spans="1:10" ht="36" customHeight="1" x14ac:dyDescent="0.25">
      <c r="A80" s="18">
        <v>77</v>
      </c>
      <c r="B80" s="4">
        <v>67</v>
      </c>
      <c r="C80" s="5" t="s">
        <v>19</v>
      </c>
      <c r="D80" s="4" t="s">
        <v>18</v>
      </c>
      <c r="E80" s="9">
        <v>20</v>
      </c>
      <c r="F80" s="7">
        <v>0</v>
      </c>
      <c r="G80" s="7">
        <f t="shared" si="9"/>
        <v>0</v>
      </c>
      <c r="H80" s="7">
        <v>0</v>
      </c>
      <c r="I80" s="7">
        <f t="shared" si="10"/>
        <v>0</v>
      </c>
      <c r="J80" s="7">
        <f t="shared" si="11"/>
        <v>0</v>
      </c>
    </row>
    <row r="81" spans="1:10" ht="40.15" customHeight="1" x14ac:dyDescent="0.25">
      <c r="A81" s="18">
        <v>78</v>
      </c>
      <c r="B81" s="4">
        <v>68</v>
      </c>
      <c r="C81" s="5" t="s">
        <v>44</v>
      </c>
      <c r="D81" s="4" t="s">
        <v>18</v>
      </c>
      <c r="E81" s="8">
        <f>2.8*3</f>
        <v>8.3999999999999986</v>
      </c>
      <c r="F81" s="7">
        <v>0</v>
      </c>
      <c r="G81" s="7">
        <f t="shared" si="9"/>
        <v>0</v>
      </c>
      <c r="H81" s="7">
        <v>0</v>
      </c>
      <c r="I81" s="7">
        <f t="shared" si="10"/>
        <v>0</v>
      </c>
      <c r="J81" s="7">
        <f t="shared" si="11"/>
        <v>0</v>
      </c>
    </row>
    <row r="82" spans="1:10" ht="38.450000000000003" customHeight="1" x14ac:dyDescent="0.25">
      <c r="A82" s="18">
        <v>79</v>
      </c>
      <c r="B82" s="4">
        <v>69</v>
      </c>
      <c r="C82" s="5" t="s">
        <v>21</v>
      </c>
      <c r="D82" s="4" t="s">
        <v>16</v>
      </c>
      <c r="E82" s="6">
        <v>27</v>
      </c>
      <c r="F82" s="7">
        <v>0</v>
      </c>
      <c r="G82" s="7">
        <f t="shared" si="9"/>
        <v>0</v>
      </c>
      <c r="H82" s="7">
        <v>0</v>
      </c>
      <c r="I82" s="7">
        <f t="shared" si="10"/>
        <v>0</v>
      </c>
      <c r="J82" s="7">
        <f t="shared" si="11"/>
        <v>0</v>
      </c>
    </row>
    <row r="83" spans="1:10" ht="57.6" customHeight="1" x14ac:dyDescent="0.25">
      <c r="A83" s="18">
        <v>80</v>
      </c>
      <c r="B83" s="4">
        <v>70</v>
      </c>
      <c r="C83" s="5" t="s">
        <v>22</v>
      </c>
      <c r="D83" s="4" t="s">
        <v>16</v>
      </c>
      <c r="E83" s="6">
        <v>14</v>
      </c>
      <c r="F83" s="7">
        <v>0</v>
      </c>
      <c r="G83" s="7">
        <f t="shared" si="9"/>
        <v>0</v>
      </c>
      <c r="H83" s="7">
        <v>0</v>
      </c>
      <c r="I83" s="7">
        <f t="shared" si="10"/>
        <v>0</v>
      </c>
      <c r="J83" s="7">
        <f t="shared" si="11"/>
        <v>0</v>
      </c>
    </row>
    <row r="84" spans="1:10" ht="38.450000000000003" customHeight="1" x14ac:dyDescent="0.25">
      <c r="A84" s="18">
        <v>81</v>
      </c>
      <c r="B84" s="4">
        <v>71</v>
      </c>
      <c r="C84" s="5" t="s">
        <v>23</v>
      </c>
      <c r="D84" s="4" t="s">
        <v>18</v>
      </c>
      <c r="E84" s="8">
        <f>46*2</f>
        <v>92</v>
      </c>
      <c r="F84" s="7">
        <v>0</v>
      </c>
      <c r="G84" s="7">
        <f t="shared" si="9"/>
        <v>0</v>
      </c>
      <c r="H84" s="7">
        <v>0</v>
      </c>
      <c r="I84" s="7">
        <f t="shared" si="10"/>
        <v>0</v>
      </c>
      <c r="J84" s="7">
        <f t="shared" si="11"/>
        <v>0</v>
      </c>
    </row>
    <row r="85" spans="1:10" ht="27" customHeight="1" x14ac:dyDescent="0.25">
      <c r="A85" s="18">
        <v>82</v>
      </c>
      <c r="B85" s="4">
        <v>72</v>
      </c>
      <c r="C85" s="5" t="s">
        <v>53</v>
      </c>
      <c r="D85" s="4" t="s">
        <v>16</v>
      </c>
      <c r="E85" s="8">
        <f>6.4*2.8-2*2.8+0.68</f>
        <v>12.999999999999998</v>
      </c>
      <c r="F85" s="7">
        <v>0</v>
      </c>
      <c r="G85" s="7">
        <f t="shared" si="9"/>
        <v>0</v>
      </c>
      <c r="H85" s="7">
        <v>0</v>
      </c>
      <c r="I85" s="7">
        <f t="shared" si="10"/>
        <v>0</v>
      </c>
      <c r="J85" s="7">
        <f t="shared" si="11"/>
        <v>0</v>
      </c>
    </row>
    <row r="86" spans="1:10" ht="55.9" customHeight="1" x14ac:dyDescent="0.25">
      <c r="A86" s="18">
        <v>83</v>
      </c>
      <c r="B86" s="4">
        <v>73</v>
      </c>
      <c r="C86" s="5" t="s">
        <v>54</v>
      </c>
      <c r="D86" s="4" t="s">
        <v>16</v>
      </c>
      <c r="E86" s="8">
        <f>5.2*0.9+0.32+7</f>
        <v>12</v>
      </c>
      <c r="F86" s="7">
        <v>0</v>
      </c>
      <c r="G86" s="7">
        <f t="shared" si="9"/>
        <v>0</v>
      </c>
      <c r="H86" s="7">
        <v>0</v>
      </c>
      <c r="I86" s="7">
        <f t="shared" si="10"/>
        <v>0</v>
      </c>
      <c r="J86" s="7">
        <f t="shared" si="11"/>
        <v>0</v>
      </c>
    </row>
    <row r="87" spans="1:10" ht="42" customHeight="1" x14ac:dyDescent="0.25">
      <c r="A87" s="18">
        <v>85</v>
      </c>
      <c r="B87" s="4">
        <v>74</v>
      </c>
      <c r="C87" s="5" t="s">
        <v>27</v>
      </c>
      <c r="D87" s="4" t="s">
        <v>16</v>
      </c>
      <c r="E87" s="8">
        <f>6.4*6.1-0.04</f>
        <v>39</v>
      </c>
      <c r="F87" s="7">
        <v>0</v>
      </c>
      <c r="G87" s="7">
        <f t="shared" si="9"/>
        <v>0</v>
      </c>
      <c r="H87" s="7">
        <v>0</v>
      </c>
      <c r="I87" s="7">
        <f t="shared" si="10"/>
        <v>0</v>
      </c>
      <c r="J87" s="7">
        <f t="shared" si="11"/>
        <v>0</v>
      </c>
    </row>
    <row r="88" spans="1:10" ht="43.9" customHeight="1" x14ac:dyDescent="0.25">
      <c r="A88" s="18">
        <v>86</v>
      </c>
      <c r="B88" s="4">
        <v>75</v>
      </c>
      <c r="C88" s="5" t="s">
        <v>28</v>
      </c>
      <c r="D88" s="4" t="s">
        <v>16</v>
      </c>
      <c r="E88" s="6">
        <v>39</v>
      </c>
      <c r="F88" s="7">
        <v>0</v>
      </c>
      <c r="G88" s="7">
        <f t="shared" si="9"/>
        <v>0</v>
      </c>
      <c r="H88" s="7">
        <v>0</v>
      </c>
      <c r="I88" s="7">
        <f t="shared" si="10"/>
        <v>0</v>
      </c>
      <c r="J88" s="7">
        <f t="shared" si="11"/>
        <v>0</v>
      </c>
    </row>
    <row r="89" spans="1:10" ht="27" customHeight="1" x14ac:dyDescent="0.25">
      <c r="A89" s="18">
        <v>87</v>
      </c>
      <c r="B89" s="4">
        <v>76</v>
      </c>
      <c r="C89" s="5" t="s">
        <v>29</v>
      </c>
      <c r="D89" s="4" t="s">
        <v>16</v>
      </c>
      <c r="E89" s="6">
        <v>39</v>
      </c>
      <c r="F89" s="7">
        <v>0</v>
      </c>
      <c r="G89" s="7">
        <f t="shared" si="9"/>
        <v>0</v>
      </c>
      <c r="H89" s="7">
        <v>0</v>
      </c>
      <c r="I89" s="7">
        <f t="shared" si="10"/>
        <v>0</v>
      </c>
      <c r="J89" s="7">
        <f t="shared" si="11"/>
        <v>0</v>
      </c>
    </row>
    <row r="90" spans="1:10" ht="27" customHeight="1" x14ac:dyDescent="0.25">
      <c r="A90" s="18">
        <v>88</v>
      </c>
      <c r="B90" s="4">
        <v>77</v>
      </c>
      <c r="C90" s="5" t="s">
        <v>30</v>
      </c>
      <c r="D90" s="4" t="s">
        <v>16</v>
      </c>
      <c r="E90" s="6">
        <v>39</v>
      </c>
      <c r="F90" s="7">
        <v>0</v>
      </c>
      <c r="G90" s="7">
        <f t="shared" si="9"/>
        <v>0</v>
      </c>
      <c r="H90" s="7">
        <v>0</v>
      </c>
      <c r="I90" s="7">
        <f t="shared" si="10"/>
        <v>0</v>
      </c>
      <c r="J90" s="7">
        <f t="shared" si="11"/>
        <v>0</v>
      </c>
    </row>
    <row r="91" spans="1:10" ht="43.9" customHeight="1" x14ac:dyDescent="0.25">
      <c r="A91" s="18">
        <v>89</v>
      </c>
      <c r="B91" s="4">
        <v>78</v>
      </c>
      <c r="C91" s="5" t="s">
        <v>31</v>
      </c>
      <c r="D91" s="4" t="s">
        <v>16</v>
      </c>
      <c r="E91" s="6">
        <v>39</v>
      </c>
      <c r="F91" s="7">
        <v>0</v>
      </c>
      <c r="G91" s="7">
        <f t="shared" si="9"/>
        <v>0</v>
      </c>
      <c r="H91" s="7">
        <v>0</v>
      </c>
      <c r="I91" s="7">
        <f t="shared" si="10"/>
        <v>0</v>
      </c>
      <c r="J91" s="7">
        <f t="shared" si="11"/>
        <v>0</v>
      </c>
    </row>
    <row r="92" spans="1:10" ht="28.9" customHeight="1" x14ac:dyDescent="0.25">
      <c r="A92" s="18">
        <v>90</v>
      </c>
      <c r="B92" s="4">
        <v>79</v>
      </c>
      <c r="C92" s="5" t="s">
        <v>49</v>
      </c>
      <c r="D92" s="4" t="s">
        <v>16</v>
      </c>
      <c r="E92" s="6">
        <v>39</v>
      </c>
      <c r="F92" s="7">
        <v>0</v>
      </c>
      <c r="G92" s="7">
        <f t="shared" si="9"/>
        <v>0</v>
      </c>
      <c r="H92" s="7">
        <v>0</v>
      </c>
      <c r="I92" s="7">
        <f t="shared" si="10"/>
        <v>0</v>
      </c>
      <c r="J92" s="7">
        <f t="shared" si="11"/>
        <v>0</v>
      </c>
    </row>
    <row r="93" spans="1:10" ht="56.45" customHeight="1" x14ac:dyDescent="0.25">
      <c r="A93" s="18">
        <v>91</v>
      </c>
      <c r="B93" s="4">
        <v>80</v>
      </c>
      <c r="C93" s="5" t="s">
        <v>50</v>
      </c>
      <c r="D93" s="4" t="s">
        <v>18</v>
      </c>
      <c r="E93" s="8">
        <f>6.4*2+6.1+1-2+0.1</f>
        <v>18</v>
      </c>
      <c r="F93" s="7">
        <v>0</v>
      </c>
      <c r="G93" s="7">
        <f t="shared" si="9"/>
        <v>0</v>
      </c>
      <c r="H93" s="7">
        <v>0</v>
      </c>
      <c r="I93" s="7">
        <f t="shared" si="10"/>
        <v>0</v>
      </c>
      <c r="J93" s="7">
        <f t="shared" si="11"/>
        <v>0</v>
      </c>
    </row>
    <row r="94" spans="1:10" ht="37.5" x14ac:dyDescent="0.25">
      <c r="A94" s="18">
        <v>92</v>
      </c>
      <c r="B94" s="4">
        <v>81</v>
      </c>
      <c r="C94" s="5" t="s">
        <v>34</v>
      </c>
      <c r="D94" s="4" t="s">
        <v>18</v>
      </c>
      <c r="E94" s="8">
        <f>2.8*2</f>
        <v>5.6</v>
      </c>
      <c r="F94" s="7">
        <v>0</v>
      </c>
      <c r="G94" s="7">
        <f t="shared" si="9"/>
        <v>0</v>
      </c>
      <c r="H94" s="7">
        <v>0</v>
      </c>
      <c r="I94" s="7">
        <f t="shared" si="10"/>
        <v>0</v>
      </c>
      <c r="J94" s="7">
        <f t="shared" si="11"/>
        <v>0</v>
      </c>
    </row>
    <row r="95" spans="1:10" ht="112.5" x14ac:dyDescent="0.25">
      <c r="A95" s="18">
        <v>93</v>
      </c>
      <c r="B95" s="4">
        <v>82</v>
      </c>
      <c r="C95" s="5" t="s">
        <v>35</v>
      </c>
      <c r="D95" s="4" t="s">
        <v>36</v>
      </c>
      <c r="E95" s="8">
        <v>2</v>
      </c>
      <c r="F95" s="7">
        <v>0</v>
      </c>
      <c r="G95" s="7">
        <f t="shared" si="9"/>
        <v>0</v>
      </c>
      <c r="H95" s="7">
        <v>0</v>
      </c>
      <c r="I95" s="7">
        <f t="shared" si="10"/>
        <v>0</v>
      </c>
      <c r="J95" s="7">
        <f t="shared" si="11"/>
        <v>0</v>
      </c>
    </row>
    <row r="96" spans="1:10" ht="22.9" customHeight="1" x14ac:dyDescent="0.25">
      <c r="A96" s="18">
        <v>94</v>
      </c>
      <c r="B96" s="4">
        <v>83</v>
      </c>
      <c r="C96" s="5" t="s">
        <v>38</v>
      </c>
      <c r="D96" s="4" t="s">
        <v>36</v>
      </c>
      <c r="E96" s="8">
        <v>2</v>
      </c>
      <c r="F96" s="7">
        <v>0</v>
      </c>
      <c r="G96" s="7">
        <f t="shared" si="9"/>
        <v>0</v>
      </c>
      <c r="H96" s="7">
        <v>0</v>
      </c>
      <c r="I96" s="7">
        <f t="shared" si="10"/>
        <v>0</v>
      </c>
      <c r="J96" s="7">
        <f t="shared" si="11"/>
        <v>0</v>
      </c>
    </row>
    <row r="97" spans="1:12" ht="40.9" customHeight="1" x14ac:dyDescent="0.25">
      <c r="A97" s="18">
        <v>95</v>
      </c>
      <c r="B97" s="4">
        <v>84</v>
      </c>
      <c r="C97" s="5" t="s">
        <v>39</v>
      </c>
      <c r="D97" s="4" t="s">
        <v>18</v>
      </c>
      <c r="E97" s="8">
        <v>10.199999999999999</v>
      </c>
      <c r="F97" s="7">
        <v>0</v>
      </c>
      <c r="G97" s="7">
        <f t="shared" si="9"/>
        <v>0</v>
      </c>
      <c r="H97" s="7">
        <v>0</v>
      </c>
      <c r="I97" s="7">
        <f t="shared" si="10"/>
        <v>0</v>
      </c>
      <c r="J97" s="7">
        <f t="shared" si="11"/>
        <v>0</v>
      </c>
    </row>
    <row r="98" spans="1:12" ht="55.9" customHeight="1" x14ac:dyDescent="0.25">
      <c r="A98" s="18">
        <v>96</v>
      </c>
      <c r="B98" s="4">
        <v>85</v>
      </c>
      <c r="C98" s="5" t="s">
        <v>40</v>
      </c>
      <c r="D98" s="4" t="s">
        <v>18</v>
      </c>
      <c r="E98" s="8">
        <v>10.199999999999999</v>
      </c>
      <c r="F98" s="7">
        <v>0</v>
      </c>
      <c r="G98" s="7">
        <f t="shared" si="9"/>
        <v>0</v>
      </c>
      <c r="H98" s="7">
        <v>0</v>
      </c>
      <c r="I98" s="7">
        <f t="shared" si="10"/>
        <v>0</v>
      </c>
      <c r="J98" s="7">
        <f t="shared" si="11"/>
        <v>0</v>
      </c>
    </row>
    <row r="99" spans="1:12" ht="59.45" customHeight="1" x14ac:dyDescent="0.25">
      <c r="A99" s="18">
        <v>97</v>
      </c>
      <c r="B99" s="4">
        <v>86</v>
      </c>
      <c r="C99" s="5" t="s">
        <v>41</v>
      </c>
      <c r="D99" s="4" t="s">
        <v>18</v>
      </c>
      <c r="E99" s="8">
        <v>10.199999999999999</v>
      </c>
      <c r="F99" s="7">
        <v>0</v>
      </c>
      <c r="G99" s="7">
        <f t="shared" si="9"/>
        <v>0</v>
      </c>
      <c r="H99" s="7">
        <v>0</v>
      </c>
      <c r="I99" s="7">
        <f t="shared" si="10"/>
        <v>0</v>
      </c>
      <c r="J99" s="7">
        <f t="shared" si="11"/>
        <v>0</v>
      </c>
    </row>
    <row r="100" spans="1:12" ht="22.15" customHeight="1" x14ac:dyDescent="0.25">
      <c r="A100" s="18"/>
      <c r="B100" s="21" t="s">
        <v>55</v>
      </c>
      <c r="C100" s="22"/>
      <c r="D100" s="22"/>
      <c r="E100" s="22"/>
      <c r="F100" s="22"/>
      <c r="G100" s="22"/>
      <c r="H100" s="22"/>
      <c r="I100" s="23"/>
      <c r="J100" s="10">
        <f>SUM(J77:J99)</f>
        <v>0</v>
      </c>
    </row>
    <row r="101" spans="1:12" ht="28.9" customHeight="1" x14ac:dyDescent="0.25">
      <c r="A101" s="18">
        <v>98</v>
      </c>
      <c r="B101" s="17"/>
      <c r="C101" s="15" t="s">
        <v>56</v>
      </c>
      <c r="D101" s="17"/>
      <c r="E101" s="17"/>
      <c r="F101" s="16"/>
      <c r="G101" s="16"/>
      <c r="H101" s="16"/>
      <c r="I101" s="16"/>
      <c r="J101" s="16"/>
    </row>
    <row r="102" spans="1:12" ht="39" customHeight="1" x14ac:dyDescent="0.25">
      <c r="A102" s="18">
        <v>99</v>
      </c>
      <c r="B102" s="4">
        <v>87</v>
      </c>
      <c r="C102" s="5" t="s">
        <v>13</v>
      </c>
      <c r="D102" s="4" t="s">
        <v>16</v>
      </c>
      <c r="E102" s="6">
        <f>(9.3*2+6.37*2)*2.8-2.6*1.84*2-1.9*1.84-2.1-1.9+0.01</f>
        <v>70.698000000000022</v>
      </c>
      <c r="F102" s="7">
        <v>0</v>
      </c>
      <c r="G102" s="7">
        <f t="shared" ref="G102:G125" si="12">F102*E102</f>
        <v>0</v>
      </c>
      <c r="H102" s="7">
        <v>0</v>
      </c>
      <c r="I102" s="7">
        <f t="shared" ref="I102:I125" si="13">H102*E102</f>
        <v>0</v>
      </c>
      <c r="J102" s="7">
        <f t="shared" ref="J102:J125" si="14">G102+I102</f>
        <v>0</v>
      </c>
    </row>
    <row r="103" spans="1:12" ht="25.9" customHeight="1" x14ac:dyDescent="0.25">
      <c r="A103" s="18">
        <v>100</v>
      </c>
      <c r="B103" s="4">
        <v>88</v>
      </c>
      <c r="C103" s="5" t="s">
        <v>15</v>
      </c>
      <c r="D103" s="4" t="s">
        <v>16</v>
      </c>
      <c r="E103" s="8">
        <f>3.17*2.4-0.008</f>
        <v>7.6</v>
      </c>
      <c r="F103" s="7">
        <v>0</v>
      </c>
      <c r="G103" s="7">
        <f t="shared" si="12"/>
        <v>0</v>
      </c>
      <c r="H103" s="7">
        <v>0</v>
      </c>
      <c r="I103" s="7">
        <f t="shared" si="13"/>
        <v>0</v>
      </c>
      <c r="J103" s="7">
        <f t="shared" si="14"/>
        <v>0</v>
      </c>
    </row>
    <row r="104" spans="1:12" ht="37.5" x14ac:dyDescent="0.25">
      <c r="A104" s="18">
        <v>101</v>
      </c>
      <c r="B104" s="4">
        <v>89</v>
      </c>
      <c r="C104" s="5" t="s">
        <v>17</v>
      </c>
      <c r="D104" s="4" t="s">
        <v>18</v>
      </c>
      <c r="E104" s="9">
        <f>3.2+2.4+1.2</f>
        <v>6.8</v>
      </c>
      <c r="F104" s="7">
        <v>0</v>
      </c>
      <c r="G104" s="7">
        <f t="shared" si="12"/>
        <v>0</v>
      </c>
      <c r="H104" s="7">
        <v>0</v>
      </c>
      <c r="I104" s="7">
        <f t="shared" si="13"/>
        <v>0</v>
      </c>
      <c r="J104" s="7">
        <f t="shared" si="14"/>
        <v>0</v>
      </c>
    </row>
    <row r="105" spans="1:12" ht="40.9" customHeight="1" x14ac:dyDescent="0.25">
      <c r="A105" s="18">
        <v>102</v>
      </c>
      <c r="B105" s="4">
        <v>90</v>
      </c>
      <c r="C105" s="5" t="s">
        <v>19</v>
      </c>
      <c r="D105" s="4" t="s">
        <v>18</v>
      </c>
      <c r="E105" s="9">
        <v>6.8</v>
      </c>
      <c r="F105" s="7">
        <v>0</v>
      </c>
      <c r="G105" s="7">
        <f t="shared" si="12"/>
        <v>0</v>
      </c>
      <c r="H105" s="7">
        <v>0</v>
      </c>
      <c r="I105" s="7">
        <f t="shared" si="13"/>
        <v>0</v>
      </c>
      <c r="J105" s="7">
        <f t="shared" si="14"/>
        <v>0</v>
      </c>
    </row>
    <row r="106" spans="1:12" ht="42" customHeight="1" x14ac:dyDescent="0.25">
      <c r="A106" s="18">
        <v>103</v>
      </c>
      <c r="B106" s="4">
        <v>91</v>
      </c>
      <c r="C106" s="5" t="s">
        <v>21</v>
      </c>
      <c r="D106" s="4" t="s">
        <v>16</v>
      </c>
      <c r="E106" s="6">
        <f>70.7-6.7</f>
        <v>64</v>
      </c>
      <c r="F106" s="7">
        <v>0</v>
      </c>
      <c r="G106" s="7">
        <f t="shared" si="12"/>
        <v>0</v>
      </c>
      <c r="H106" s="7">
        <v>0</v>
      </c>
      <c r="I106" s="7">
        <f t="shared" si="13"/>
        <v>0</v>
      </c>
      <c r="J106" s="7">
        <f t="shared" si="14"/>
        <v>0</v>
      </c>
    </row>
    <row r="107" spans="1:12" ht="61.9" customHeight="1" x14ac:dyDescent="0.25">
      <c r="A107" s="18">
        <v>104</v>
      </c>
      <c r="B107" s="4">
        <v>92</v>
      </c>
      <c r="C107" s="5" t="s">
        <v>22</v>
      </c>
      <c r="D107" s="4" t="s">
        <v>16</v>
      </c>
      <c r="E107" s="6">
        <f>64-34.5</f>
        <v>29.5</v>
      </c>
      <c r="F107" s="7">
        <v>0</v>
      </c>
      <c r="G107" s="7">
        <f t="shared" si="12"/>
        <v>0</v>
      </c>
      <c r="H107" s="7">
        <v>0</v>
      </c>
      <c r="I107" s="7">
        <f t="shared" si="13"/>
        <v>0</v>
      </c>
      <c r="J107" s="7">
        <f t="shared" si="14"/>
        <v>0</v>
      </c>
    </row>
    <row r="108" spans="1:12" ht="37.5" x14ac:dyDescent="0.25">
      <c r="A108" s="18">
        <v>105</v>
      </c>
      <c r="B108" s="4">
        <v>93</v>
      </c>
      <c r="C108" s="5" t="s">
        <v>57</v>
      </c>
      <c r="D108" s="4" t="s">
        <v>18</v>
      </c>
      <c r="E108" s="8">
        <f>23*2.8</f>
        <v>64.399999999999991</v>
      </c>
      <c r="F108" s="7">
        <v>0</v>
      </c>
      <c r="G108" s="7">
        <f t="shared" si="12"/>
        <v>0</v>
      </c>
      <c r="H108" s="7">
        <v>0</v>
      </c>
      <c r="I108" s="7">
        <f t="shared" si="13"/>
        <v>0</v>
      </c>
      <c r="J108" s="7">
        <f t="shared" si="14"/>
        <v>0</v>
      </c>
    </row>
    <row r="109" spans="1:12" ht="24" customHeight="1" x14ac:dyDescent="0.25">
      <c r="A109" s="18">
        <v>106</v>
      </c>
      <c r="B109" s="4">
        <v>94</v>
      </c>
      <c r="C109" s="5" t="s">
        <v>53</v>
      </c>
      <c r="D109" s="4" t="s">
        <v>16</v>
      </c>
      <c r="E109" s="8">
        <f>(3.67+3.2+3.1+2.36)*2.8-0.024</f>
        <v>34.5</v>
      </c>
      <c r="F109" s="7">
        <v>0</v>
      </c>
      <c r="G109" s="7">
        <f t="shared" si="12"/>
        <v>0</v>
      </c>
      <c r="H109" s="7">
        <v>0</v>
      </c>
      <c r="I109" s="7">
        <f t="shared" si="13"/>
        <v>0</v>
      </c>
      <c r="J109" s="7">
        <f t="shared" si="14"/>
        <v>0</v>
      </c>
    </row>
    <row r="110" spans="1:12" ht="58.15" customHeight="1" x14ac:dyDescent="0.3">
      <c r="A110" s="18">
        <v>107</v>
      </c>
      <c r="B110" s="4">
        <v>95</v>
      </c>
      <c r="C110" s="5" t="s">
        <v>58</v>
      </c>
      <c r="D110" s="4" t="s">
        <v>16</v>
      </c>
      <c r="E110" s="8">
        <f>3.17*2.4-0.008</f>
        <v>7.6</v>
      </c>
      <c r="F110" s="7">
        <v>0</v>
      </c>
      <c r="G110" s="7">
        <f t="shared" si="12"/>
        <v>0</v>
      </c>
      <c r="H110" s="7">
        <v>0</v>
      </c>
      <c r="I110" s="7">
        <f t="shared" si="13"/>
        <v>0</v>
      </c>
      <c r="J110" s="7">
        <f t="shared" si="14"/>
        <v>0</v>
      </c>
      <c r="L110" s="20" t="s">
        <v>107</v>
      </c>
    </row>
    <row r="111" spans="1:12" ht="39" customHeight="1" x14ac:dyDescent="0.25">
      <c r="A111" s="18">
        <v>108</v>
      </c>
      <c r="B111" s="4">
        <v>96</v>
      </c>
      <c r="C111" s="5" t="s">
        <v>27</v>
      </c>
      <c r="D111" s="4" t="s">
        <v>16</v>
      </c>
      <c r="E111" s="6">
        <f>9.3*3.67+2.7*6.1</f>
        <v>50.600999999999999</v>
      </c>
      <c r="F111" s="7">
        <v>0</v>
      </c>
      <c r="G111" s="7">
        <f t="shared" si="12"/>
        <v>0</v>
      </c>
      <c r="H111" s="7">
        <v>0</v>
      </c>
      <c r="I111" s="7">
        <f t="shared" si="13"/>
        <v>0</v>
      </c>
      <c r="J111" s="7">
        <f t="shared" si="14"/>
        <v>0</v>
      </c>
    </row>
    <row r="112" spans="1:12" ht="39" customHeight="1" x14ac:dyDescent="0.25">
      <c r="A112" s="18">
        <v>109</v>
      </c>
      <c r="B112" s="4">
        <v>97</v>
      </c>
      <c r="C112" s="5" t="s">
        <v>28</v>
      </c>
      <c r="D112" s="4" t="s">
        <v>16</v>
      </c>
      <c r="E112" s="6">
        <v>50.6</v>
      </c>
      <c r="F112" s="7">
        <v>0</v>
      </c>
      <c r="G112" s="7">
        <f t="shared" si="12"/>
        <v>0</v>
      </c>
      <c r="H112" s="7">
        <v>0</v>
      </c>
      <c r="I112" s="7">
        <f t="shared" si="13"/>
        <v>0</v>
      </c>
      <c r="J112" s="7">
        <f t="shared" si="14"/>
        <v>0</v>
      </c>
    </row>
    <row r="113" spans="1:10" ht="22.15" customHeight="1" x14ac:dyDescent="0.25">
      <c r="A113" s="18">
        <v>110</v>
      </c>
      <c r="B113" s="4">
        <v>98</v>
      </c>
      <c r="C113" s="5" t="s">
        <v>29</v>
      </c>
      <c r="D113" s="4" t="s">
        <v>16</v>
      </c>
      <c r="E113" s="6">
        <v>50.6</v>
      </c>
      <c r="F113" s="7">
        <v>0</v>
      </c>
      <c r="G113" s="7">
        <f t="shared" si="12"/>
        <v>0</v>
      </c>
      <c r="H113" s="7">
        <v>0</v>
      </c>
      <c r="I113" s="7">
        <f t="shared" si="13"/>
        <v>0</v>
      </c>
      <c r="J113" s="7">
        <f t="shared" si="14"/>
        <v>0</v>
      </c>
    </row>
    <row r="114" spans="1:10" ht="25.15" customHeight="1" x14ac:dyDescent="0.25">
      <c r="A114" s="18">
        <v>111</v>
      </c>
      <c r="B114" s="4">
        <v>99</v>
      </c>
      <c r="C114" s="5" t="s">
        <v>30</v>
      </c>
      <c r="D114" s="4" t="s">
        <v>16</v>
      </c>
      <c r="E114" s="6">
        <v>50.6</v>
      </c>
      <c r="F114" s="7">
        <v>0</v>
      </c>
      <c r="G114" s="7">
        <f t="shared" si="12"/>
        <v>0</v>
      </c>
      <c r="H114" s="7">
        <v>0</v>
      </c>
      <c r="I114" s="7">
        <f t="shared" si="13"/>
        <v>0</v>
      </c>
      <c r="J114" s="7">
        <f t="shared" si="14"/>
        <v>0</v>
      </c>
    </row>
    <row r="115" spans="1:10" ht="42" customHeight="1" x14ac:dyDescent="0.25">
      <c r="A115" s="18">
        <v>112</v>
      </c>
      <c r="B115" s="4">
        <v>100</v>
      </c>
      <c r="C115" s="5" t="s">
        <v>31</v>
      </c>
      <c r="D115" s="4" t="s">
        <v>16</v>
      </c>
      <c r="E115" s="6">
        <v>50.6</v>
      </c>
      <c r="F115" s="7">
        <v>0</v>
      </c>
      <c r="G115" s="7">
        <f t="shared" si="12"/>
        <v>0</v>
      </c>
      <c r="H115" s="7">
        <v>0</v>
      </c>
      <c r="I115" s="7">
        <f t="shared" si="13"/>
        <v>0</v>
      </c>
      <c r="J115" s="7">
        <f t="shared" si="14"/>
        <v>0</v>
      </c>
    </row>
    <row r="116" spans="1:10" ht="41.45" customHeight="1" x14ac:dyDescent="0.25">
      <c r="A116" s="18">
        <v>113</v>
      </c>
      <c r="B116" s="4">
        <v>101</v>
      </c>
      <c r="C116" s="5" t="s">
        <v>32</v>
      </c>
      <c r="D116" s="4" t="s">
        <v>16</v>
      </c>
      <c r="E116" s="6">
        <v>50.6</v>
      </c>
      <c r="F116" s="7">
        <v>0</v>
      </c>
      <c r="G116" s="7">
        <f t="shared" si="12"/>
        <v>0</v>
      </c>
      <c r="H116" s="7">
        <v>0</v>
      </c>
      <c r="I116" s="7">
        <f t="shared" si="13"/>
        <v>0</v>
      </c>
      <c r="J116" s="7">
        <f t="shared" si="14"/>
        <v>0</v>
      </c>
    </row>
    <row r="117" spans="1:10" ht="39" customHeight="1" x14ac:dyDescent="0.25">
      <c r="A117" s="18">
        <v>114</v>
      </c>
      <c r="B117" s="4">
        <v>102</v>
      </c>
      <c r="C117" s="5" t="s">
        <v>33</v>
      </c>
      <c r="D117" s="4" t="s">
        <v>18</v>
      </c>
      <c r="E117" s="8">
        <f>9.3*2+6.36*2-1-0.8+0.4+0.08</f>
        <v>29.999999999999996</v>
      </c>
      <c r="F117" s="7">
        <v>0</v>
      </c>
      <c r="G117" s="7">
        <f t="shared" si="12"/>
        <v>0</v>
      </c>
      <c r="H117" s="7">
        <v>0</v>
      </c>
      <c r="I117" s="7">
        <f t="shared" si="13"/>
        <v>0</v>
      </c>
      <c r="J117" s="7">
        <f t="shared" si="14"/>
        <v>0</v>
      </c>
    </row>
    <row r="118" spans="1:10" ht="37.5" x14ac:dyDescent="0.25">
      <c r="A118" s="18">
        <v>115</v>
      </c>
      <c r="B118" s="4">
        <v>103</v>
      </c>
      <c r="C118" s="5" t="s">
        <v>34</v>
      </c>
      <c r="D118" s="4" t="s">
        <v>18</v>
      </c>
      <c r="E118" s="8">
        <f>2.8*4</f>
        <v>11.2</v>
      </c>
      <c r="F118" s="7">
        <v>0</v>
      </c>
      <c r="G118" s="7">
        <f t="shared" si="12"/>
        <v>0</v>
      </c>
      <c r="H118" s="7">
        <v>0</v>
      </c>
      <c r="I118" s="7">
        <f t="shared" si="13"/>
        <v>0</v>
      </c>
      <c r="J118" s="7">
        <f t="shared" si="14"/>
        <v>0</v>
      </c>
    </row>
    <row r="119" spans="1:10" ht="94.5" customHeight="1" x14ac:dyDescent="0.25">
      <c r="A119" s="18">
        <v>116</v>
      </c>
      <c r="B119" s="4">
        <v>104</v>
      </c>
      <c r="C119" s="5" t="s">
        <v>35</v>
      </c>
      <c r="D119" s="4" t="s">
        <v>36</v>
      </c>
      <c r="E119" s="8">
        <v>1</v>
      </c>
      <c r="F119" s="7">
        <v>0</v>
      </c>
      <c r="G119" s="7">
        <f t="shared" si="12"/>
        <v>0</v>
      </c>
      <c r="H119" s="7">
        <v>0</v>
      </c>
      <c r="I119" s="7">
        <f t="shared" si="13"/>
        <v>0</v>
      </c>
      <c r="J119" s="7">
        <f t="shared" si="14"/>
        <v>0</v>
      </c>
    </row>
    <row r="120" spans="1:10" ht="107.45" customHeight="1" x14ac:dyDescent="0.25">
      <c r="A120" s="18">
        <v>117</v>
      </c>
      <c r="B120" s="4">
        <v>105</v>
      </c>
      <c r="C120" s="5" t="s">
        <v>37</v>
      </c>
      <c r="D120" s="4" t="s">
        <v>36</v>
      </c>
      <c r="E120" s="8">
        <v>1</v>
      </c>
      <c r="F120" s="7">
        <v>0</v>
      </c>
      <c r="G120" s="7">
        <f t="shared" si="12"/>
        <v>0</v>
      </c>
      <c r="H120" s="7">
        <v>0</v>
      </c>
      <c r="I120" s="7">
        <f t="shared" si="13"/>
        <v>0</v>
      </c>
      <c r="J120" s="7">
        <f t="shared" si="14"/>
        <v>0</v>
      </c>
    </row>
    <row r="121" spans="1:10" ht="25.15" customHeight="1" x14ac:dyDescent="0.25">
      <c r="A121" s="18">
        <v>118</v>
      </c>
      <c r="B121" s="4">
        <v>106</v>
      </c>
      <c r="C121" s="5" t="s">
        <v>38</v>
      </c>
      <c r="D121" s="4" t="s">
        <v>36</v>
      </c>
      <c r="E121" s="8">
        <v>2</v>
      </c>
      <c r="F121" s="7">
        <v>0</v>
      </c>
      <c r="G121" s="7">
        <f t="shared" si="12"/>
        <v>0</v>
      </c>
      <c r="H121" s="7">
        <v>0</v>
      </c>
      <c r="I121" s="7">
        <f t="shared" si="13"/>
        <v>0</v>
      </c>
      <c r="J121" s="7">
        <f t="shared" si="14"/>
        <v>0</v>
      </c>
    </row>
    <row r="122" spans="1:10" ht="43.15" customHeight="1" x14ac:dyDescent="0.25">
      <c r="A122" s="18">
        <v>119</v>
      </c>
      <c r="B122" s="4">
        <v>107</v>
      </c>
      <c r="C122" s="5" t="s">
        <v>39</v>
      </c>
      <c r="D122" s="4" t="s">
        <v>18</v>
      </c>
      <c r="E122" s="8">
        <f>10.2+2.6*4+1.84*6+1.9*2+0.56</f>
        <v>36</v>
      </c>
      <c r="F122" s="7">
        <v>0</v>
      </c>
      <c r="G122" s="7">
        <f t="shared" si="12"/>
        <v>0</v>
      </c>
      <c r="H122" s="7">
        <v>0</v>
      </c>
      <c r="I122" s="7">
        <f t="shared" si="13"/>
        <v>0</v>
      </c>
      <c r="J122" s="7">
        <f t="shared" si="14"/>
        <v>0</v>
      </c>
    </row>
    <row r="123" spans="1:10" ht="52.15" customHeight="1" x14ac:dyDescent="0.25">
      <c r="A123" s="18">
        <v>120</v>
      </c>
      <c r="B123" s="4">
        <v>108</v>
      </c>
      <c r="C123" s="5" t="s">
        <v>40</v>
      </c>
      <c r="D123" s="4" t="s">
        <v>18</v>
      </c>
      <c r="E123" s="8">
        <v>10.199999999999999</v>
      </c>
      <c r="F123" s="7">
        <v>0</v>
      </c>
      <c r="G123" s="7">
        <f t="shared" si="12"/>
        <v>0</v>
      </c>
      <c r="H123" s="7">
        <v>0</v>
      </c>
      <c r="I123" s="7">
        <f t="shared" si="13"/>
        <v>0</v>
      </c>
      <c r="J123" s="7">
        <f t="shared" si="14"/>
        <v>0</v>
      </c>
    </row>
    <row r="124" spans="1:10" ht="55.9" customHeight="1" x14ac:dyDescent="0.25">
      <c r="A124" s="18">
        <v>121</v>
      </c>
      <c r="B124" s="4">
        <v>109</v>
      </c>
      <c r="C124" s="5" t="s">
        <v>41</v>
      </c>
      <c r="D124" s="4" t="s">
        <v>18</v>
      </c>
      <c r="E124" s="8">
        <v>10.199999999999999</v>
      </c>
      <c r="F124" s="7">
        <v>0</v>
      </c>
      <c r="G124" s="7">
        <f t="shared" si="12"/>
        <v>0</v>
      </c>
      <c r="H124" s="7">
        <v>0</v>
      </c>
      <c r="I124" s="7">
        <f t="shared" si="13"/>
        <v>0</v>
      </c>
      <c r="J124" s="7">
        <f t="shared" si="14"/>
        <v>0</v>
      </c>
    </row>
    <row r="125" spans="1:10" ht="37.5" x14ac:dyDescent="0.25">
      <c r="A125" s="18">
        <v>122</v>
      </c>
      <c r="B125" s="4">
        <v>110</v>
      </c>
      <c r="C125" s="5" t="s">
        <v>59</v>
      </c>
      <c r="D125" s="4" t="s">
        <v>18</v>
      </c>
      <c r="E125" s="8">
        <f>36-10.2</f>
        <v>25.8</v>
      </c>
      <c r="F125" s="7">
        <v>0</v>
      </c>
      <c r="G125" s="7">
        <f t="shared" si="12"/>
        <v>0</v>
      </c>
      <c r="H125" s="7">
        <v>0</v>
      </c>
      <c r="I125" s="7">
        <f t="shared" si="13"/>
        <v>0</v>
      </c>
      <c r="J125" s="7">
        <f t="shared" si="14"/>
        <v>0</v>
      </c>
    </row>
    <row r="126" spans="1:10" ht="22.15" customHeight="1" x14ac:dyDescent="0.25">
      <c r="A126" s="18"/>
      <c r="B126" s="21" t="s">
        <v>60</v>
      </c>
      <c r="C126" s="22"/>
      <c r="D126" s="22"/>
      <c r="E126" s="22"/>
      <c r="F126" s="22"/>
      <c r="G126" s="22"/>
      <c r="H126" s="22"/>
      <c r="I126" s="23"/>
      <c r="J126" s="10">
        <f>SUM(J102:J125)</f>
        <v>0</v>
      </c>
    </row>
    <row r="127" spans="1:10" ht="30" customHeight="1" x14ac:dyDescent="0.25">
      <c r="A127" s="18">
        <v>123</v>
      </c>
      <c r="B127" s="17"/>
      <c r="C127" s="15" t="s">
        <v>61</v>
      </c>
      <c r="D127" s="17"/>
      <c r="E127" s="17"/>
      <c r="F127" s="16"/>
      <c r="G127" s="16"/>
      <c r="H127" s="16"/>
      <c r="I127" s="16"/>
      <c r="J127" s="16"/>
    </row>
    <row r="128" spans="1:10" ht="44.45" customHeight="1" x14ac:dyDescent="0.25">
      <c r="A128" s="18">
        <v>124</v>
      </c>
      <c r="B128" s="4">
        <v>111</v>
      </c>
      <c r="C128" s="5" t="s">
        <v>13</v>
      </c>
      <c r="D128" s="4" t="s">
        <v>16</v>
      </c>
      <c r="E128" s="6">
        <f>(3.2*2+2.6*2)*2.8-1.9+0.02</f>
        <v>30.600000000000005</v>
      </c>
      <c r="F128" s="7">
        <v>0</v>
      </c>
      <c r="G128" s="7">
        <f t="shared" ref="G128:G139" si="15">F128*E128</f>
        <v>0</v>
      </c>
      <c r="H128" s="7">
        <v>0</v>
      </c>
      <c r="I128" s="7">
        <f t="shared" ref="I128:I139" si="16">H128*E128</f>
        <v>0</v>
      </c>
      <c r="J128" s="7">
        <f t="shared" ref="J128:J139" si="17">G128+I128</f>
        <v>0</v>
      </c>
    </row>
    <row r="129" spans="1:10" ht="25.15" customHeight="1" x14ac:dyDescent="0.25">
      <c r="A129" s="18">
        <v>125</v>
      </c>
      <c r="B129" s="4">
        <v>112</v>
      </c>
      <c r="C129" s="5" t="s">
        <v>15</v>
      </c>
      <c r="D129" s="4" t="s">
        <v>16</v>
      </c>
      <c r="E129" s="8">
        <f>2.6*2.8+0.02</f>
        <v>7.2999999999999989</v>
      </c>
      <c r="F129" s="7">
        <v>0</v>
      </c>
      <c r="G129" s="7">
        <f t="shared" si="15"/>
        <v>0</v>
      </c>
      <c r="H129" s="7">
        <v>0</v>
      </c>
      <c r="I129" s="7">
        <f t="shared" si="16"/>
        <v>0</v>
      </c>
      <c r="J129" s="7">
        <f t="shared" si="17"/>
        <v>0</v>
      </c>
    </row>
    <row r="130" spans="1:10" ht="39.6" customHeight="1" x14ac:dyDescent="0.25">
      <c r="A130" s="18">
        <v>126</v>
      </c>
      <c r="B130" s="4">
        <v>113</v>
      </c>
      <c r="C130" s="5" t="s">
        <v>62</v>
      </c>
      <c r="D130" s="4" t="s">
        <v>16</v>
      </c>
      <c r="E130" s="8">
        <f>30.6+3.2*2.6+0.08</f>
        <v>39</v>
      </c>
      <c r="F130" s="7">
        <v>0</v>
      </c>
      <c r="G130" s="7">
        <f t="shared" si="15"/>
        <v>0</v>
      </c>
      <c r="H130" s="7">
        <v>0</v>
      </c>
      <c r="I130" s="7">
        <f t="shared" si="16"/>
        <v>0</v>
      </c>
      <c r="J130" s="7">
        <f t="shared" si="17"/>
        <v>0</v>
      </c>
    </row>
    <row r="131" spans="1:10" ht="58.15" customHeight="1" x14ac:dyDescent="0.25">
      <c r="A131" s="18">
        <v>127</v>
      </c>
      <c r="B131" s="4">
        <v>114</v>
      </c>
      <c r="C131" s="5" t="s">
        <v>63</v>
      </c>
      <c r="D131" s="4" t="s">
        <v>16</v>
      </c>
      <c r="E131" s="8">
        <v>30.6</v>
      </c>
      <c r="F131" s="7">
        <v>0</v>
      </c>
      <c r="G131" s="7">
        <f t="shared" si="15"/>
        <v>0</v>
      </c>
      <c r="H131" s="7">
        <v>0</v>
      </c>
      <c r="I131" s="7">
        <f t="shared" si="16"/>
        <v>0</v>
      </c>
      <c r="J131" s="7">
        <f t="shared" si="17"/>
        <v>0</v>
      </c>
    </row>
    <row r="132" spans="1:10" ht="24" customHeight="1" x14ac:dyDescent="0.25">
      <c r="A132" s="18">
        <v>128</v>
      </c>
      <c r="B132" s="4">
        <v>115</v>
      </c>
      <c r="C132" s="5" t="s">
        <v>64</v>
      </c>
      <c r="D132" s="4" t="s">
        <v>16</v>
      </c>
      <c r="E132" s="8">
        <f>2.6*3.2-0.32</f>
        <v>8</v>
      </c>
      <c r="F132" s="7">
        <v>0</v>
      </c>
      <c r="G132" s="7">
        <f t="shared" si="15"/>
        <v>0</v>
      </c>
      <c r="H132" s="7">
        <v>0</v>
      </c>
      <c r="I132" s="7">
        <f t="shared" si="16"/>
        <v>0</v>
      </c>
      <c r="J132" s="7">
        <f t="shared" si="17"/>
        <v>0</v>
      </c>
    </row>
    <row r="133" spans="1:10" ht="39" customHeight="1" x14ac:dyDescent="0.25">
      <c r="A133" s="18">
        <v>129</v>
      </c>
      <c r="B133" s="4">
        <v>116</v>
      </c>
      <c r="C133" s="5" t="s">
        <v>27</v>
      </c>
      <c r="D133" s="4" t="s">
        <v>16</v>
      </c>
      <c r="E133" s="6">
        <v>8</v>
      </c>
      <c r="F133" s="7">
        <v>0</v>
      </c>
      <c r="G133" s="7">
        <f t="shared" si="15"/>
        <v>0</v>
      </c>
      <c r="H133" s="7">
        <v>0</v>
      </c>
      <c r="I133" s="7">
        <f t="shared" si="16"/>
        <v>0</v>
      </c>
      <c r="J133" s="7">
        <f t="shared" si="17"/>
        <v>0</v>
      </c>
    </row>
    <row r="134" spans="1:10" ht="37.5" x14ac:dyDescent="0.25">
      <c r="A134" s="18">
        <v>130</v>
      </c>
      <c r="B134" s="4">
        <v>117</v>
      </c>
      <c r="C134" s="5" t="s">
        <v>17</v>
      </c>
      <c r="D134" s="4" t="s">
        <v>18</v>
      </c>
      <c r="E134" s="9">
        <f>3.2*2+2.6*2</f>
        <v>11.600000000000001</v>
      </c>
      <c r="F134" s="7">
        <v>0</v>
      </c>
      <c r="G134" s="7">
        <f t="shared" si="15"/>
        <v>0</v>
      </c>
      <c r="H134" s="7">
        <v>0</v>
      </c>
      <c r="I134" s="7">
        <f t="shared" si="16"/>
        <v>0</v>
      </c>
      <c r="J134" s="7">
        <f t="shared" si="17"/>
        <v>0</v>
      </c>
    </row>
    <row r="135" spans="1:10" ht="39.6" customHeight="1" x14ac:dyDescent="0.25">
      <c r="A135" s="18">
        <v>131</v>
      </c>
      <c r="B135" s="4">
        <v>118</v>
      </c>
      <c r="C135" s="5" t="s">
        <v>19</v>
      </c>
      <c r="D135" s="4" t="s">
        <v>18</v>
      </c>
      <c r="E135" s="9">
        <v>11.6</v>
      </c>
      <c r="F135" s="7">
        <v>0</v>
      </c>
      <c r="G135" s="7">
        <f t="shared" si="15"/>
        <v>0</v>
      </c>
      <c r="H135" s="7">
        <v>0</v>
      </c>
      <c r="I135" s="7">
        <f t="shared" si="16"/>
        <v>0</v>
      </c>
      <c r="J135" s="7">
        <f t="shared" si="17"/>
        <v>0</v>
      </c>
    </row>
    <row r="136" spans="1:10" ht="40.9" customHeight="1" x14ac:dyDescent="0.25">
      <c r="A136" s="18">
        <v>132</v>
      </c>
      <c r="B136" s="4">
        <v>119</v>
      </c>
      <c r="C136" s="5" t="s">
        <v>28</v>
      </c>
      <c r="D136" s="4" t="s">
        <v>16</v>
      </c>
      <c r="E136" s="6">
        <v>8</v>
      </c>
      <c r="F136" s="7">
        <v>0</v>
      </c>
      <c r="G136" s="7">
        <f t="shared" si="15"/>
        <v>0</v>
      </c>
      <c r="H136" s="7">
        <v>0</v>
      </c>
      <c r="I136" s="7">
        <f t="shared" si="16"/>
        <v>0</v>
      </c>
      <c r="J136" s="7">
        <f t="shared" si="17"/>
        <v>0</v>
      </c>
    </row>
    <row r="137" spans="1:10" ht="22.15" customHeight="1" x14ac:dyDescent="0.25">
      <c r="A137" s="18">
        <v>133</v>
      </c>
      <c r="B137" s="4">
        <v>120</v>
      </c>
      <c r="C137" s="5" t="s">
        <v>29</v>
      </c>
      <c r="D137" s="4" t="s">
        <v>16</v>
      </c>
      <c r="E137" s="6">
        <v>8</v>
      </c>
      <c r="F137" s="7">
        <v>0</v>
      </c>
      <c r="G137" s="7">
        <f t="shared" si="15"/>
        <v>0</v>
      </c>
      <c r="H137" s="7">
        <v>0</v>
      </c>
      <c r="I137" s="7">
        <f t="shared" si="16"/>
        <v>0</v>
      </c>
      <c r="J137" s="7">
        <f t="shared" si="17"/>
        <v>0</v>
      </c>
    </row>
    <row r="138" spans="1:10" ht="22.9" customHeight="1" x14ac:dyDescent="0.25">
      <c r="A138" s="18">
        <v>134</v>
      </c>
      <c r="B138" s="4">
        <v>121</v>
      </c>
      <c r="C138" s="5" t="s">
        <v>30</v>
      </c>
      <c r="D138" s="4" t="s">
        <v>16</v>
      </c>
      <c r="E138" s="6">
        <v>8</v>
      </c>
      <c r="F138" s="7">
        <v>0</v>
      </c>
      <c r="G138" s="7">
        <f t="shared" si="15"/>
        <v>0</v>
      </c>
      <c r="H138" s="7">
        <v>0</v>
      </c>
      <c r="I138" s="7">
        <f t="shared" si="16"/>
        <v>0</v>
      </c>
      <c r="J138" s="7">
        <f t="shared" si="17"/>
        <v>0</v>
      </c>
    </row>
    <row r="139" spans="1:10" ht="42.6" customHeight="1" x14ac:dyDescent="0.25">
      <c r="A139" s="18">
        <v>135</v>
      </c>
      <c r="B139" s="4">
        <v>122</v>
      </c>
      <c r="C139" s="5" t="s">
        <v>31</v>
      </c>
      <c r="D139" s="4" t="s">
        <v>16</v>
      </c>
      <c r="E139" s="6">
        <v>8</v>
      </c>
      <c r="F139" s="7">
        <v>0</v>
      </c>
      <c r="G139" s="7">
        <f t="shared" si="15"/>
        <v>0</v>
      </c>
      <c r="H139" s="7">
        <v>0</v>
      </c>
      <c r="I139" s="7">
        <f t="shared" si="16"/>
        <v>0</v>
      </c>
      <c r="J139" s="7">
        <f t="shared" si="17"/>
        <v>0</v>
      </c>
    </row>
    <row r="140" spans="1:10" ht="22.15" customHeight="1" x14ac:dyDescent="0.25">
      <c r="A140" s="18"/>
      <c r="B140" s="21" t="s">
        <v>65</v>
      </c>
      <c r="C140" s="22"/>
      <c r="D140" s="22"/>
      <c r="E140" s="22"/>
      <c r="F140" s="22"/>
      <c r="G140" s="22"/>
      <c r="H140" s="22"/>
      <c r="I140" s="23"/>
      <c r="J140" s="10">
        <f>SUM(J128:J139)</f>
        <v>0</v>
      </c>
    </row>
    <row r="141" spans="1:10" ht="23.45" customHeight="1" x14ac:dyDescent="0.25">
      <c r="A141" s="18">
        <v>136</v>
      </c>
      <c r="B141" s="17"/>
      <c r="C141" s="15" t="s">
        <v>66</v>
      </c>
      <c r="D141" s="17"/>
      <c r="E141" s="17"/>
      <c r="F141" s="16"/>
      <c r="G141" s="16"/>
      <c r="H141" s="16"/>
      <c r="I141" s="16"/>
      <c r="J141" s="16"/>
    </row>
    <row r="142" spans="1:10" ht="43.15" customHeight="1" x14ac:dyDescent="0.25">
      <c r="A142" s="18">
        <v>137</v>
      </c>
      <c r="B142" s="4">
        <v>123</v>
      </c>
      <c r="C142" s="5" t="s">
        <v>13</v>
      </c>
      <c r="D142" s="4" t="s">
        <v>16</v>
      </c>
      <c r="E142" s="6">
        <f>(30*2+3*2)*2.8-2.2*1.77-2.1*14+0.09</f>
        <v>151.59599999999998</v>
      </c>
      <c r="F142" s="7">
        <v>0</v>
      </c>
      <c r="G142" s="7">
        <f t="shared" ref="G142:G155" si="18">F142*E142</f>
        <v>0</v>
      </c>
      <c r="H142" s="7">
        <v>0</v>
      </c>
      <c r="I142" s="7">
        <f t="shared" ref="I142:I155" si="19">H142*E142</f>
        <v>0</v>
      </c>
      <c r="J142" s="7">
        <f t="shared" ref="J142:J155" si="20">G142+I142</f>
        <v>0</v>
      </c>
    </row>
    <row r="143" spans="1:10" ht="42" customHeight="1" x14ac:dyDescent="0.25">
      <c r="A143" s="18">
        <v>138</v>
      </c>
      <c r="B143" s="4">
        <v>124</v>
      </c>
      <c r="C143" s="5" t="s">
        <v>21</v>
      </c>
      <c r="D143" s="4" t="s">
        <v>16</v>
      </c>
      <c r="E143" s="6">
        <v>151.6</v>
      </c>
      <c r="F143" s="7">
        <v>0</v>
      </c>
      <c r="G143" s="7">
        <f t="shared" si="18"/>
        <v>0</v>
      </c>
      <c r="H143" s="7">
        <v>0</v>
      </c>
      <c r="I143" s="7">
        <f t="shared" si="19"/>
        <v>0</v>
      </c>
      <c r="J143" s="7">
        <f t="shared" si="20"/>
        <v>0</v>
      </c>
    </row>
    <row r="144" spans="1:10" ht="57" customHeight="1" x14ac:dyDescent="0.25">
      <c r="A144" s="18">
        <v>139</v>
      </c>
      <c r="B144" s="4">
        <v>125</v>
      </c>
      <c r="C144" s="5" t="s">
        <v>22</v>
      </c>
      <c r="D144" s="4" t="s">
        <v>16</v>
      </c>
      <c r="E144" s="6">
        <v>151.6</v>
      </c>
      <c r="F144" s="7">
        <v>0</v>
      </c>
      <c r="G144" s="7">
        <f t="shared" si="18"/>
        <v>0</v>
      </c>
      <c r="H144" s="7">
        <v>0</v>
      </c>
      <c r="I144" s="7">
        <f t="shared" si="19"/>
        <v>0</v>
      </c>
      <c r="J144" s="7">
        <f t="shared" si="20"/>
        <v>0</v>
      </c>
    </row>
    <row r="145" spans="1:10" ht="37.9" customHeight="1" x14ac:dyDescent="0.25">
      <c r="A145" s="18">
        <v>140</v>
      </c>
      <c r="B145" s="4">
        <v>126</v>
      </c>
      <c r="C145" s="5" t="s">
        <v>27</v>
      </c>
      <c r="D145" s="4" t="s">
        <v>16</v>
      </c>
      <c r="E145" s="6">
        <f>30*3</f>
        <v>90</v>
      </c>
      <c r="F145" s="7">
        <v>0</v>
      </c>
      <c r="G145" s="7">
        <f t="shared" si="18"/>
        <v>0</v>
      </c>
      <c r="H145" s="7">
        <v>0</v>
      </c>
      <c r="I145" s="7">
        <f t="shared" si="19"/>
        <v>0</v>
      </c>
      <c r="J145" s="7">
        <f t="shared" si="20"/>
        <v>0</v>
      </c>
    </row>
    <row r="146" spans="1:10" ht="40.15" customHeight="1" x14ac:dyDescent="0.25">
      <c r="A146" s="18">
        <v>141</v>
      </c>
      <c r="B146" s="4">
        <v>127</v>
      </c>
      <c r="C146" s="5" t="s">
        <v>28</v>
      </c>
      <c r="D146" s="4" t="s">
        <v>16</v>
      </c>
      <c r="E146" s="6">
        <v>90</v>
      </c>
      <c r="F146" s="7">
        <v>0</v>
      </c>
      <c r="G146" s="7">
        <f t="shared" si="18"/>
        <v>0</v>
      </c>
      <c r="H146" s="7">
        <v>0</v>
      </c>
      <c r="I146" s="7">
        <f t="shared" si="19"/>
        <v>0</v>
      </c>
      <c r="J146" s="7">
        <f t="shared" si="20"/>
        <v>0</v>
      </c>
    </row>
    <row r="147" spans="1:10" ht="22.9" customHeight="1" x14ac:dyDescent="0.25">
      <c r="A147" s="18">
        <v>142</v>
      </c>
      <c r="B147" s="4">
        <v>128</v>
      </c>
      <c r="C147" s="5" t="s">
        <v>29</v>
      </c>
      <c r="D147" s="4" t="s">
        <v>16</v>
      </c>
      <c r="E147" s="6">
        <v>90</v>
      </c>
      <c r="F147" s="7">
        <v>0</v>
      </c>
      <c r="G147" s="7">
        <f t="shared" si="18"/>
        <v>0</v>
      </c>
      <c r="H147" s="7">
        <v>0</v>
      </c>
      <c r="I147" s="7">
        <f t="shared" si="19"/>
        <v>0</v>
      </c>
      <c r="J147" s="7">
        <f t="shared" si="20"/>
        <v>0</v>
      </c>
    </row>
    <row r="148" spans="1:10" ht="24" customHeight="1" x14ac:dyDescent="0.25">
      <c r="A148" s="18">
        <v>143</v>
      </c>
      <c r="B148" s="4">
        <v>129</v>
      </c>
      <c r="C148" s="5" t="s">
        <v>30</v>
      </c>
      <c r="D148" s="4" t="s">
        <v>16</v>
      </c>
      <c r="E148" s="6">
        <v>90</v>
      </c>
      <c r="F148" s="7">
        <v>0</v>
      </c>
      <c r="G148" s="7">
        <f t="shared" si="18"/>
        <v>0</v>
      </c>
      <c r="H148" s="7">
        <v>0</v>
      </c>
      <c r="I148" s="7">
        <f t="shared" si="19"/>
        <v>0</v>
      </c>
      <c r="J148" s="7">
        <f t="shared" si="20"/>
        <v>0</v>
      </c>
    </row>
    <row r="149" spans="1:10" ht="40.15" customHeight="1" x14ac:dyDescent="0.25">
      <c r="A149" s="18">
        <v>144</v>
      </c>
      <c r="B149" s="4">
        <v>130</v>
      </c>
      <c r="C149" s="5" t="s">
        <v>31</v>
      </c>
      <c r="D149" s="4" t="s">
        <v>16</v>
      </c>
      <c r="E149" s="6">
        <v>90</v>
      </c>
      <c r="F149" s="7">
        <v>0</v>
      </c>
      <c r="G149" s="7">
        <f t="shared" si="18"/>
        <v>0</v>
      </c>
      <c r="H149" s="7">
        <v>0</v>
      </c>
      <c r="I149" s="7">
        <f t="shared" si="19"/>
        <v>0</v>
      </c>
      <c r="J149" s="7">
        <f t="shared" si="20"/>
        <v>0</v>
      </c>
    </row>
    <row r="150" spans="1:10" ht="184.9" customHeight="1" x14ac:dyDescent="0.25">
      <c r="A150" s="18">
        <v>145</v>
      </c>
      <c r="B150" s="4">
        <v>131</v>
      </c>
      <c r="C150" s="5" t="s">
        <v>67</v>
      </c>
      <c r="D150" s="4" t="s">
        <v>16</v>
      </c>
      <c r="E150" s="6">
        <v>90</v>
      </c>
      <c r="F150" s="7">
        <v>0</v>
      </c>
      <c r="G150" s="7">
        <f t="shared" si="18"/>
        <v>0</v>
      </c>
      <c r="H150" s="7">
        <v>0</v>
      </c>
      <c r="I150" s="7">
        <f t="shared" si="19"/>
        <v>0</v>
      </c>
      <c r="J150" s="7">
        <f t="shared" si="20"/>
        <v>0</v>
      </c>
    </row>
    <row r="151" spans="1:10" ht="37.5" x14ac:dyDescent="0.25">
      <c r="A151" s="18">
        <v>146</v>
      </c>
      <c r="B151" s="4">
        <v>132</v>
      </c>
      <c r="C151" s="5" t="s">
        <v>68</v>
      </c>
      <c r="D151" s="4" t="s">
        <v>18</v>
      </c>
      <c r="E151" s="8">
        <f>30*2+3*2-1*13</f>
        <v>53</v>
      </c>
      <c r="F151" s="7">
        <v>0</v>
      </c>
      <c r="G151" s="7">
        <f t="shared" si="18"/>
        <v>0</v>
      </c>
      <c r="H151" s="7">
        <v>0</v>
      </c>
      <c r="I151" s="7">
        <f t="shared" si="19"/>
        <v>0</v>
      </c>
      <c r="J151" s="7">
        <f t="shared" si="20"/>
        <v>0</v>
      </c>
    </row>
    <row r="152" spans="1:10" ht="37.9" customHeight="1" x14ac:dyDescent="0.25">
      <c r="A152" s="18">
        <v>147</v>
      </c>
      <c r="B152" s="4">
        <v>133</v>
      </c>
      <c r="C152" s="5" t="s">
        <v>39</v>
      </c>
      <c r="D152" s="4" t="s">
        <v>18</v>
      </c>
      <c r="E152" s="8">
        <f>1.77*2+2.2+0.06</f>
        <v>5.8</v>
      </c>
      <c r="F152" s="7">
        <v>0</v>
      </c>
      <c r="G152" s="7">
        <f t="shared" si="18"/>
        <v>0</v>
      </c>
      <c r="H152" s="7">
        <v>0</v>
      </c>
      <c r="I152" s="7">
        <f t="shared" si="19"/>
        <v>0</v>
      </c>
      <c r="J152" s="7">
        <f t="shared" si="20"/>
        <v>0</v>
      </c>
    </row>
    <row r="153" spans="1:10" ht="58.9" customHeight="1" x14ac:dyDescent="0.25">
      <c r="A153" s="18">
        <v>148</v>
      </c>
      <c r="B153" s="4">
        <v>134</v>
      </c>
      <c r="C153" s="5" t="s">
        <v>69</v>
      </c>
      <c r="D153" s="4" t="s">
        <v>18</v>
      </c>
      <c r="E153" s="8">
        <v>5.8</v>
      </c>
      <c r="F153" s="7">
        <v>0</v>
      </c>
      <c r="G153" s="7">
        <f t="shared" si="18"/>
        <v>0</v>
      </c>
      <c r="H153" s="7">
        <v>0</v>
      </c>
      <c r="I153" s="7">
        <f t="shared" si="19"/>
        <v>0</v>
      </c>
      <c r="J153" s="7">
        <f t="shared" si="20"/>
        <v>0</v>
      </c>
    </row>
    <row r="154" spans="1:10" ht="58.5" customHeight="1" x14ac:dyDescent="0.25">
      <c r="A154" s="18">
        <v>149</v>
      </c>
      <c r="B154" s="4">
        <v>135</v>
      </c>
      <c r="C154" s="5" t="s">
        <v>70</v>
      </c>
      <c r="D154" s="4" t="s">
        <v>18</v>
      </c>
      <c r="E154" s="8">
        <v>5.8</v>
      </c>
      <c r="F154" s="7">
        <v>0</v>
      </c>
      <c r="G154" s="7">
        <f t="shared" si="18"/>
        <v>0</v>
      </c>
      <c r="H154" s="7">
        <v>0</v>
      </c>
      <c r="I154" s="7">
        <f t="shared" si="19"/>
        <v>0</v>
      </c>
      <c r="J154" s="7">
        <f t="shared" si="20"/>
        <v>0</v>
      </c>
    </row>
    <row r="155" spans="1:10" ht="42" customHeight="1" x14ac:dyDescent="0.25">
      <c r="A155" s="18">
        <v>150</v>
      </c>
      <c r="B155" s="4">
        <v>136</v>
      </c>
      <c r="C155" s="5" t="s">
        <v>71</v>
      </c>
      <c r="D155" s="4" t="s">
        <v>18</v>
      </c>
      <c r="E155" s="8">
        <v>2.5</v>
      </c>
      <c r="F155" s="7">
        <v>0</v>
      </c>
      <c r="G155" s="7">
        <f t="shared" si="18"/>
        <v>0</v>
      </c>
      <c r="H155" s="7">
        <v>0</v>
      </c>
      <c r="I155" s="7">
        <f t="shared" si="19"/>
        <v>0</v>
      </c>
      <c r="J155" s="7">
        <f t="shared" si="20"/>
        <v>0</v>
      </c>
    </row>
    <row r="156" spans="1:10" ht="22.15" customHeight="1" x14ac:dyDescent="0.25">
      <c r="A156" s="18"/>
      <c r="B156" s="21" t="s">
        <v>72</v>
      </c>
      <c r="C156" s="22"/>
      <c r="D156" s="22"/>
      <c r="E156" s="22"/>
      <c r="F156" s="22"/>
      <c r="G156" s="22"/>
      <c r="H156" s="22"/>
      <c r="I156" s="23"/>
      <c r="J156" s="10">
        <f>SUM(J142:J155)</f>
        <v>0</v>
      </c>
    </row>
    <row r="157" spans="1:10" ht="25.15" customHeight="1" x14ac:dyDescent="0.25">
      <c r="A157" s="18">
        <v>151</v>
      </c>
      <c r="B157" s="17"/>
      <c r="C157" s="15" t="s">
        <v>73</v>
      </c>
      <c r="D157" s="17"/>
      <c r="E157" s="17"/>
      <c r="F157" s="16"/>
      <c r="G157" s="16"/>
      <c r="H157" s="16"/>
      <c r="I157" s="16"/>
      <c r="J157" s="16"/>
    </row>
    <row r="158" spans="1:10" ht="37.15" customHeight="1" x14ac:dyDescent="0.25">
      <c r="A158" s="18">
        <v>152</v>
      </c>
      <c r="B158" s="4">
        <v>137</v>
      </c>
      <c r="C158" s="5" t="s">
        <v>13</v>
      </c>
      <c r="D158" s="4" t="s">
        <v>16</v>
      </c>
      <c r="E158" s="6">
        <f>(4.8*2+3.16*3+1.97*4+1.195*4+1.26*2)*2.8-2.1-1.68*6+0.05</f>
        <v>83.797999999999988</v>
      </c>
      <c r="F158" s="7">
        <v>0</v>
      </c>
      <c r="G158" s="7">
        <f t="shared" ref="G158:G179" si="21">F158*E158</f>
        <v>0</v>
      </c>
      <c r="H158" s="7">
        <v>0</v>
      </c>
      <c r="I158" s="7">
        <f t="shared" ref="I158:I179" si="22">H158*E158</f>
        <v>0</v>
      </c>
      <c r="J158" s="7">
        <f t="shared" ref="J158:J179" si="23">G158+I158</f>
        <v>0</v>
      </c>
    </row>
    <row r="159" spans="1:10" ht="22.9" customHeight="1" x14ac:dyDescent="0.25">
      <c r="A159" s="18">
        <v>153</v>
      </c>
      <c r="B159" s="4">
        <v>138</v>
      </c>
      <c r="C159" s="5" t="s">
        <v>15</v>
      </c>
      <c r="D159" s="4" t="s">
        <v>16</v>
      </c>
      <c r="E159" s="8">
        <f>3.16*2.8+1.19*2.8*2-0.012</f>
        <v>15.499999999999998</v>
      </c>
      <c r="F159" s="7">
        <v>0</v>
      </c>
      <c r="G159" s="7">
        <f t="shared" si="21"/>
        <v>0</v>
      </c>
      <c r="H159" s="7">
        <v>0</v>
      </c>
      <c r="I159" s="7">
        <f t="shared" si="22"/>
        <v>0</v>
      </c>
      <c r="J159" s="7">
        <f t="shared" si="23"/>
        <v>0</v>
      </c>
    </row>
    <row r="160" spans="1:10" ht="39" customHeight="1" x14ac:dyDescent="0.25">
      <c r="A160" s="18">
        <v>154</v>
      </c>
      <c r="B160" s="4">
        <v>139</v>
      </c>
      <c r="C160" s="5" t="s">
        <v>21</v>
      </c>
      <c r="D160" s="4" t="s">
        <v>16</v>
      </c>
      <c r="E160" s="6">
        <f>83.8-68.5</f>
        <v>15.299999999999997</v>
      </c>
      <c r="F160" s="7">
        <v>0</v>
      </c>
      <c r="G160" s="7">
        <f t="shared" si="21"/>
        <v>0</v>
      </c>
      <c r="H160" s="7">
        <v>0</v>
      </c>
      <c r="I160" s="7">
        <f t="shared" si="22"/>
        <v>0</v>
      </c>
      <c r="J160" s="7">
        <f t="shared" si="23"/>
        <v>0</v>
      </c>
    </row>
    <row r="161" spans="1:10" ht="55.15" customHeight="1" x14ac:dyDescent="0.25">
      <c r="A161" s="18">
        <v>155</v>
      </c>
      <c r="B161" s="4">
        <v>140</v>
      </c>
      <c r="C161" s="5" t="s">
        <v>22</v>
      </c>
      <c r="D161" s="4" t="s">
        <v>16</v>
      </c>
      <c r="E161" s="6">
        <v>15.3</v>
      </c>
      <c r="F161" s="7">
        <v>0</v>
      </c>
      <c r="G161" s="7">
        <f t="shared" si="21"/>
        <v>0</v>
      </c>
      <c r="H161" s="7">
        <v>0</v>
      </c>
      <c r="I161" s="7">
        <f t="shared" si="22"/>
        <v>0</v>
      </c>
      <c r="J161" s="7">
        <f t="shared" si="23"/>
        <v>0</v>
      </c>
    </row>
    <row r="162" spans="1:10" ht="43.9" customHeight="1" x14ac:dyDescent="0.25">
      <c r="A162" s="18">
        <v>156</v>
      </c>
      <c r="B162" s="4">
        <v>141</v>
      </c>
      <c r="C162" s="5" t="s">
        <v>74</v>
      </c>
      <c r="D162" s="4" t="s">
        <v>16</v>
      </c>
      <c r="E162" s="8">
        <f>3.16*2.2+2.6*1.1+1.97*1.19*2+3.16*1.26+(3.16*2+2.2*2+2.6*2+1.97*4+1.19*4+3.16*2+1.26*2-0.8*6-1)*0.3+0.0378</f>
        <v>28.000000000000004</v>
      </c>
      <c r="F162" s="7">
        <v>0</v>
      </c>
      <c r="G162" s="7">
        <f t="shared" si="21"/>
        <v>0</v>
      </c>
      <c r="H162" s="7">
        <v>0</v>
      </c>
      <c r="I162" s="7">
        <f t="shared" si="22"/>
        <v>0</v>
      </c>
      <c r="J162" s="7">
        <f t="shared" si="23"/>
        <v>0</v>
      </c>
    </row>
    <row r="163" spans="1:10" ht="75" customHeight="1" x14ac:dyDescent="0.25">
      <c r="A163" s="18">
        <v>157</v>
      </c>
      <c r="B163" s="4">
        <v>142</v>
      </c>
      <c r="C163" s="5" t="s">
        <v>75</v>
      </c>
      <c r="D163" s="4" t="s">
        <v>16</v>
      </c>
      <c r="E163" s="8">
        <f>(4.8*2+3.16*2)*2.8+(1.97*4+1.19*4)*1.2-2.1-0.8*1.2*6*2-1.68*3-0.084</f>
        <v>40.999999999999993</v>
      </c>
      <c r="F163" s="7">
        <v>0</v>
      </c>
      <c r="G163" s="7">
        <f t="shared" si="21"/>
        <v>0</v>
      </c>
      <c r="H163" s="7">
        <v>0</v>
      </c>
      <c r="I163" s="7">
        <f t="shared" si="22"/>
        <v>0</v>
      </c>
      <c r="J163" s="7">
        <f t="shared" si="23"/>
        <v>0</v>
      </c>
    </row>
    <row r="164" spans="1:10" ht="23.45" customHeight="1" x14ac:dyDescent="0.25">
      <c r="A164" s="18">
        <v>158</v>
      </c>
      <c r="B164" s="4">
        <v>143</v>
      </c>
      <c r="C164" s="5" t="s">
        <v>64</v>
      </c>
      <c r="D164" s="4" t="s">
        <v>16</v>
      </c>
      <c r="E164" s="8">
        <f>3.16*2.2+2.6*1.1+1.97*1.19*2+3.16*1.26+0.0178</f>
        <v>18.500000000000004</v>
      </c>
      <c r="F164" s="7">
        <v>0</v>
      </c>
      <c r="G164" s="7">
        <f t="shared" si="21"/>
        <v>0</v>
      </c>
      <c r="H164" s="7">
        <v>0</v>
      </c>
      <c r="I164" s="7">
        <f t="shared" si="22"/>
        <v>0</v>
      </c>
      <c r="J164" s="7">
        <f t="shared" si="23"/>
        <v>0</v>
      </c>
    </row>
    <row r="165" spans="1:10" ht="76.150000000000006" customHeight="1" x14ac:dyDescent="0.25">
      <c r="A165" s="18">
        <v>159</v>
      </c>
      <c r="B165" s="4">
        <v>144</v>
      </c>
      <c r="C165" s="5" t="s">
        <v>76</v>
      </c>
      <c r="D165" s="4" t="s">
        <v>16</v>
      </c>
      <c r="E165" s="8">
        <f>3.16*2*2.8+1.26*2.8*2-1.68+1.2*1.8*2+0.108</f>
        <v>27.499999999999996</v>
      </c>
      <c r="F165" s="7">
        <v>0</v>
      </c>
      <c r="G165" s="7">
        <f t="shared" si="21"/>
        <v>0</v>
      </c>
      <c r="H165" s="7">
        <v>0</v>
      </c>
      <c r="I165" s="7">
        <f t="shared" si="22"/>
        <v>0</v>
      </c>
      <c r="J165" s="7">
        <f t="shared" si="23"/>
        <v>0</v>
      </c>
    </row>
    <row r="166" spans="1:10" ht="37.15" customHeight="1" x14ac:dyDescent="0.25">
      <c r="A166" s="18">
        <v>160</v>
      </c>
      <c r="B166" s="4">
        <v>145</v>
      </c>
      <c r="C166" s="5" t="s">
        <v>27</v>
      </c>
      <c r="D166" s="4" t="s">
        <v>16</v>
      </c>
      <c r="E166" s="6">
        <v>18.5</v>
      </c>
      <c r="F166" s="7">
        <v>0</v>
      </c>
      <c r="G166" s="7">
        <f t="shared" si="21"/>
        <v>0</v>
      </c>
      <c r="H166" s="7">
        <v>0</v>
      </c>
      <c r="I166" s="7">
        <f t="shared" si="22"/>
        <v>0</v>
      </c>
      <c r="J166" s="7">
        <f t="shared" si="23"/>
        <v>0</v>
      </c>
    </row>
    <row r="167" spans="1:10" ht="37.5" x14ac:dyDescent="0.25">
      <c r="A167" s="18">
        <v>161</v>
      </c>
      <c r="B167" s="4">
        <v>146</v>
      </c>
      <c r="C167" s="5" t="s">
        <v>17</v>
      </c>
      <c r="D167" s="4" t="s">
        <v>18</v>
      </c>
      <c r="E167" s="9">
        <f>1.2*2+4.8+3.16+2+2.2</f>
        <v>14.559999999999999</v>
      </c>
      <c r="F167" s="7">
        <v>0</v>
      </c>
      <c r="G167" s="7">
        <f t="shared" si="21"/>
        <v>0</v>
      </c>
      <c r="H167" s="7">
        <v>0</v>
      </c>
      <c r="I167" s="7">
        <f t="shared" si="22"/>
        <v>0</v>
      </c>
      <c r="J167" s="7">
        <f t="shared" si="23"/>
        <v>0</v>
      </c>
    </row>
    <row r="168" spans="1:10" ht="40.9" customHeight="1" x14ac:dyDescent="0.25">
      <c r="A168" s="18">
        <v>162</v>
      </c>
      <c r="B168" s="4">
        <v>147</v>
      </c>
      <c r="C168" s="5" t="s">
        <v>19</v>
      </c>
      <c r="D168" s="4" t="s">
        <v>18</v>
      </c>
      <c r="E168" s="9">
        <v>14.6</v>
      </c>
      <c r="F168" s="7">
        <v>0</v>
      </c>
      <c r="G168" s="7">
        <f t="shared" si="21"/>
        <v>0</v>
      </c>
      <c r="H168" s="7">
        <v>0</v>
      </c>
      <c r="I168" s="7">
        <f t="shared" si="22"/>
        <v>0</v>
      </c>
      <c r="J168" s="7">
        <f t="shared" si="23"/>
        <v>0</v>
      </c>
    </row>
    <row r="169" spans="1:10" ht="40.15" customHeight="1" x14ac:dyDescent="0.25">
      <c r="A169" s="18">
        <v>163</v>
      </c>
      <c r="B169" s="4">
        <v>148</v>
      </c>
      <c r="C169" s="5" t="s">
        <v>28</v>
      </c>
      <c r="D169" s="4" t="s">
        <v>16</v>
      </c>
      <c r="E169" s="6">
        <v>18.5</v>
      </c>
      <c r="F169" s="7">
        <v>0</v>
      </c>
      <c r="G169" s="7">
        <f t="shared" si="21"/>
        <v>0</v>
      </c>
      <c r="H169" s="7">
        <v>0</v>
      </c>
      <c r="I169" s="7">
        <f t="shared" si="22"/>
        <v>0</v>
      </c>
      <c r="J169" s="7">
        <f t="shared" si="23"/>
        <v>0</v>
      </c>
    </row>
    <row r="170" spans="1:10" ht="24" customHeight="1" x14ac:dyDescent="0.25">
      <c r="A170" s="18">
        <v>164</v>
      </c>
      <c r="B170" s="4">
        <v>149</v>
      </c>
      <c r="C170" s="5" t="s">
        <v>29</v>
      </c>
      <c r="D170" s="4" t="s">
        <v>16</v>
      </c>
      <c r="E170" s="6">
        <v>18.5</v>
      </c>
      <c r="F170" s="7">
        <v>0</v>
      </c>
      <c r="G170" s="7">
        <f t="shared" si="21"/>
        <v>0</v>
      </c>
      <c r="H170" s="7">
        <v>0</v>
      </c>
      <c r="I170" s="7">
        <f t="shared" si="22"/>
        <v>0</v>
      </c>
      <c r="J170" s="7">
        <f t="shared" si="23"/>
        <v>0</v>
      </c>
    </row>
    <row r="171" spans="1:10" ht="24" customHeight="1" x14ac:dyDescent="0.25">
      <c r="A171" s="18">
        <v>165</v>
      </c>
      <c r="B171" s="4">
        <v>150</v>
      </c>
      <c r="C171" s="5" t="s">
        <v>30</v>
      </c>
      <c r="D171" s="4" t="s">
        <v>16</v>
      </c>
      <c r="E171" s="6">
        <v>18.5</v>
      </c>
      <c r="F171" s="7">
        <v>0</v>
      </c>
      <c r="G171" s="7">
        <f t="shared" si="21"/>
        <v>0</v>
      </c>
      <c r="H171" s="7">
        <v>0</v>
      </c>
      <c r="I171" s="7">
        <f t="shared" si="22"/>
        <v>0</v>
      </c>
      <c r="J171" s="7">
        <f t="shared" si="23"/>
        <v>0</v>
      </c>
    </row>
    <row r="172" spans="1:10" ht="39.6" customHeight="1" x14ac:dyDescent="0.25">
      <c r="A172" s="18">
        <v>166</v>
      </c>
      <c r="B172" s="4">
        <v>151</v>
      </c>
      <c r="C172" s="5" t="s">
        <v>31</v>
      </c>
      <c r="D172" s="4" t="s">
        <v>16</v>
      </c>
      <c r="E172" s="6">
        <v>18.5</v>
      </c>
      <c r="F172" s="7">
        <v>0</v>
      </c>
      <c r="G172" s="7">
        <f t="shared" si="21"/>
        <v>0</v>
      </c>
      <c r="H172" s="7">
        <v>0</v>
      </c>
      <c r="I172" s="7">
        <f t="shared" si="22"/>
        <v>0</v>
      </c>
      <c r="J172" s="7">
        <f t="shared" si="23"/>
        <v>0</v>
      </c>
    </row>
    <row r="173" spans="1:10" ht="112.5" x14ac:dyDescent="0.25">
      <c r="A173" s="18">
        <v>167</v>
      </c>
      <c r="B173" s="4">
        <v>152</v>
      </c>
      <c r="C173" s="5" t="s">
        <v>35</v>
      </c>
      <c r="D173" s="4" t="s">
        <v>36</v>
      </c>
      <c r="E173" s="8">
        <v>1</v>
      </c>
      <c r="F173" s="7">
        <v>0</v>
      </c>
      <c r="G173" s="7">
        <f t="shared" si="21"/>
        <v>0</v>
      </c>
      <c r="H173" s="7">
        <v>0</v>
      </c>
      <c r="I173" s="7">
        <f t="shared" si="22"/>
        <v>0</v>
      </c>
      <c r="J173" s="7">
        <f t="shared" si="23"/>
        <v>0</v>
      </c>
    </row>
    <row r="174" spans="1:10" ht="112.5" x14ac:dyDescent="0.25">
      <c r="A174" s="18">
        <v>168</v>
      </c>
      <c r="B174" s="4">
        <v>153</v>
      </c>
      <c r="C174" s="5" t="s">
        <v>37</v>
      </c>
      <c r="D174" s="4" t="s">
        <v>36</v>
      </c>
      <c r="E174" s="8">
        <v>3</v>
      </c>
      <c r="F174" s="7">
        <v>0</v>
      </c>
      <c r="G174" s="7">
        <f t="shared" si="21"/>
        <v>0</v>
      </c>
      <c r="H174" s="7">
        <v>0</v>
      </c>
      <c r="I174" s="7">
        <f t="shared" si="22"/>
        <v>0</v>
      </c>
      <c r="J174" s="7">
        <f t="shared" si="23"/>
        <v>0</v>
      </c>
    </row>
    <row r="175" spans="1:10" ht="23.45" customHeight="1" x14ac:dyDescent="0.25">
      <c r="A175" s="18">
        <v>169</v>
      </c>
      <c r="B175" s="4">
        <v>154</v>
      </c>
      <c r="C175" s="5" t="s">
        <v>38</v>
      </c>
      <c r="D175" s="4" t="s">
        <v>36</v>
      </c>
      <c r="E175" s="8">
        <v>4</v>
      </c>
      <c r="F175" s="7">
        <v>0</v>
      </c>
      <c r="G175" s="7">
        <f t="shared" si="21"/>
        <v>0</v>
      </c>
      <c r="H175" s="7">
        <v>0</v>
      </c>
      <c r="I175" s="7">
        <f t="shared" si="22"/>
        <v>0</v>
      </c>
      <c r="J175" s="7">
        <f t="shared" si="23"/>
        <v>0</v>
      </c>
    </row>
    <row r="176" spans="1:10" ht="36.6" customHeight="1" x14ac:dyDescent="0.25">
      <c r="A176" s="18">
        <v>170</v>
      </c>
      <c r="B176" s="4">
        <v>155</v>
      </c>
      <c r="C176" s="5" t="s">
        <v>39</v>
      </c>
      <c r="D176" s="4" t="s">
        <v>18</v>
      </c>
      <c r="E176" s="8">
        <f>5*4+0.2</f>
        <v>20.2</v>
      </c>
      <c r="F176" s="7">
        <v>0</v>
      </c>
      <c r="G176" s="7">
        <f t="shared" si="21"/>
        <v>0</v>
      </c>
      <c r="H176" s="7">
        <v>0</v>
      </c>
      <c r="I176" s="7">
        <f t="shared" si="22"/>
        <v>0</v>
      </c>
      <c r="J176" s="7">
        <f t="shared" si="23"/>
        <v>0</v>
      </c>
    </row>
    <row r="177" spans="1:10" ht="58.15" customHeight="1" x14ac:dyDescent="0.25">
      <c r="A177" s="18">
        <v>171</v>
      </c>
      <c r="B177" s="4">
        <v>156</v>
      </c>
      <c r="C177" s="5" t="s">
        <v>40</v>
      </c>
      <c r="D177" s="4" t="s">
        <v>18</v>
      </c>
      <c r="E177" s="8">
        <v>10</v>
      </c>
      <c r="F177" s="7">
        <v>0</v>
      </c>
      <c r="G177" s="7">
        <f t="shared" si="21"/>
        <v>0</v>
      </c>
      <c r="H177" s="7">
        <v>0</v>
      </c>
      <c r="I177" s="7">
        <f t="shared" si="22"/>
        <v>0</v>
      </c>
      <c r="J177" s="7">
        <f t="shared" si="23"/>
        <v>0</v>
      </c>
    </row>
    <row r="178" spans="1:10" ht="56.45" customHeight="1" x14ac:dyDescent="0.25">
      <c r="A178" s="18">
        <v>172</v>
      </c>
      <c r="B178" s="4">
        <v>157</v>
      </c>
      <c r="C178" s="5" t="s">
        <v>41</v>
      </c>
      <c r="D178" s="4" t="s">
        <v>18</v>
      </c>
      <c r="E178" s="8">
        <v>10</v>
      </c>
      <c r="F178" s="7">
        <v>0</v>
      </c>
      <c r="G178" s="7">
        <f t="shared" si="21"/>
        <v>0</v>
      </c>
      <c r="H178" s="7">
        <v>0</v>
      </c>
      <c r="I178" s="7">
        <f t="shared" si="22"/>
        <v>0</v>
      </c>
      <c r="J178" s="7">
        <f t="shared" si="23"/>
        <v>0</v>
      </c>
    </row>
    <row r="179" spans="1:10" ht="37.5" x14ac:dyDescent="0.25">
      <c r="A179" s="18">
        <v>173</v>
      </c>
      <c r="B179" s="4">
        <v>158</v>
      </c>
      <c r="C179" s="5" t="s">
        <v>77</v>
      </c>
      <c r="D179" s="4" t="s">
        <v>18</v>
      </c>
      <c r="E179" s="8">
        <v>10.199999999999999</v>
      </c>
      <c r="F179" s="7">
        <v>0</v>
      </c>
      <c r="G179" s="7">
        <f t="shared" si="21"/>
        <v>0</v>
      </c>
      <c r="H179" s="7">
        <v>0</v>
      </c>
      <c r="I179" s="7">
        <f t="shared" si="22"/>
        <v>0</v>
      </c>
      <c r="J179" s="7">
        <f t="shared" si="23"/>
        <v>0</v>
      </c>
    </row>
    <row r="180" spans="1:10" ht="22.15" customHeight="1" x14ac:dyDescent="0.25">
      <c r="A180" s="18"/>
      <c r="B180" s="21" t="s">
        <v>78</v>
      </c>
      <c r="C180" s="22"/>
      <c r="D180" s="22"/>
      <c r="E180" s="22"/>
      <c r="F180" s="22"/>
      <c r="G180" s="22"/>
      <c r="H180" s="22"/>
      <c r="I180" s="23"/>
      <c r="J180" s="10">
        <f>SUM(J158:J179)</f>
        <v>0</v>
      </c>
    </row>
    <row r="181" spans="1:10" ht="25.15" customHeight="1" x14ac:dyDescent="0.25">
      <c r="A181" s="18">
        <v>174</v>
      </c>
      <c r="B181" s="17"/>
      <c r="C181" s="15" t="s">
        <v>79</v>
      </c>
      <c r="D181" s="17"/>
      <c r="E181" s="17"/>
      <c r="F181" s="16"/>
      <c r="G181" s="16"/>
      <c r="H181" s="16"/>
      <c r="I181" s="16"/>
      <c r="J181" s="16"/>
    </row>
    <row r="182" spans="1:10" ht="37.9" customHeight="1" x14ac:dyDescent="0.25">
      <c r="A182" s="18">
        <v>175</v>
      </c>
      <c r="B182" s="4">
        <v>159</v>
      </c>
      <c r="C182" s="5" t="s">
        <v>13</v>
      </c>
      <c r="D182" s="4" t="s">
        <v>16</v>
      </c>
      <c r="E182" s="6">
        <f>(6.4*12+3.24+0.6+2.9+3+2.86+2.95+2.83*2)*2.8-2.1*7+0.27</f>
        <v>259.99799999999999</v>
      </c>
      <c r="F182" s="7">
        <v>0</v>
      </c>
      <c r="G182" s="7">
        <f t="shared" ref="G182:G196" si="24">F182*E182</f>
        <v>0</v>
      </c>
      <c r="H182" s="7">
        <v>0</v>
      </c>
      <c r="I182" s="7">
        <f t="shared" ref="I182:I196" si="25">H182*E182</f>
        <v>0</v>
      </c>
      <c r="J182" s="7">
        <f t="shared" ref="J182:J196" si="26">G182+I182</f>
        <v>0</v>
      </c>
    </row>
    <row r="183" spans="1:10" ht="34.9" customHeight="1" x14ac:dyDescent="0.25">
      <c r="A183" s="18">
        <v>176</v>
      </c>
      <c r="B183" s="4">
        <v>160</v>
      </c>
      <c r="C183" s="5" t="s">
        <v>21</v>
      </c>
      <c r="D183" s="4" t="s">
        <v>16</v>
      </c>
      <c r="E183" s="6">
        <v>260</v>
      </c>
      <c r="F183" s="7">
        <v>0</v>
      </c>
      <c r="G183" s="7">
        <f t="shared" si="24"/>
        <v>0</v>
      </c>
      <c r="H183" s="7">
        <v>0</v>
      </c>
      <c r="I183" s="7">
        <f t="shared" si="25"/>
        <v>0</v>
      </c>
      <c r="J183" s="7">
        <f t="shared" si="26"/>
        <v>0</v>
      </c>
    </row>
    <row r="184" spans="1:10" ht="55.9" customHeight="1" x14ac:dyDescent="0.25">
      <c r="A184" s="18">
        <v>177</v>
      </c>
      <c r="B184" s="4">
        <v>161</v>
      </c>
      <c r="C184" s="5" t="s">
        <v>22</v>
      </c>
      <c r="D184" s="4" t="s">
        <v>16</v>
      </c>
      <c r="E184" s="6">
        <v>260</v>
      </c>
      <c r="F184" s="7">
        <v>0</v>
      </c>
      <c r="G184" s="7">
        <f t="shared" si="24"/>
        <v>0</v>
      </c>
      <c r="H184" s="7">
        <v>0</v>
      </c>
      <c r="I184" s="7">
        <f t="shared" si="25"/>
        <v>0</v>
      </c>
      <c r="J184" s="7">
        <f t="shared" si="26"/>
        <v>0</v>
      </c>
    </row>
    <row r="185" spans="1:10" ht="40.15" customHeight="1" x14ac:dyDescent="0.25">
      <c r="A185" s="18">
        <v>178</v>
      </c>
      <c r="B185" s="4">
        <v>162</v>
      </c>
      <c r="C185" s="5" t="s">
        <v>27</v>
      </c>
      <c r="D185" s="4" t="s">
        <v>16</v>
      </c>
      <c r="E185" s="6">
        <f>3.24*6.4-2*0.6+2.9*6.4+3*6.4+2.86*6.4+2.95*6.4+2.83*6.4+0.01</f>
        <v>112.60200000000002</v>
      </c>
      <c r="F185" s="7">
        <v>0</v>
      </c>
      <c r="G185" s="7">
        <f t="shared" si="24"/>
        <v>0</v>
      </c>
      <c r="H185" s="7">
        <v>0</v>
      </c>
      <c r="I185" s="7">
        <f t="shared" si="25"/>
        <v>0</v>
      </c>
      <c r="J185" s="7">
        <f t="shared" si="26"/>
        <v>0</v>
      </c>
    </row>
    <row r="186" spans="1:10" ht="40.9" customHeight="1" x14ac:dyDescent="0.25">
      <c r="A186" s="18">
        <v>179</v>
      </c>
      <c r="B186" s="4">
        <v>163</v>
      </c>
      <c r="C186" s="5" t="s">
        <v>28</v>
      </c>
      <c r="D186" s="4" t="s">
        <v>16</v>
      </c>
      <c r="E186" s="6">
        <v>112.6</v>
      </c>
      <c r="F186" s="7">
        <v>0</v>
      </c>
      <c r="G186" s="7">
        <f t="shared" si="24"/>
        <v>0</v>
      </c>
      <c r="H186" s="7">
        <v>0</v>
      </c>
      <c r="I186" s="7">
        <f t="shared" si="25"/>
        <v>0</v>
      </c>
      <c r="J186" s="7">
        <f t="shared" si="26"/>
        <v>0</v>
      </c>
    </row>
    <row r="187" spans="1:10" ht="24" customHeight="1" x14ac:dyDescent="0.25">
      <c r="A187" s="18">
        <v>180</v>
      </c>
      <c r="B187" s="4">
        <v>164</v>
      </c>
      <c r="C187" s="5" t="s">
        <v>29</v>
      </c>
      <c r="D187" s="4" t="s">
        <v>16</v>
      </c>
      <c r="E187" s="6">
        <v>112.6</v>
      </c>
      <c r="F187" s="7">
        <v>0</v>
      </c>
      <c r="G187" s="7">
        <f t="shared" si="24"/>
        <v>0</v>
      </c>
      <c r="H187" s="7">
        <v>0</v>
      </c>
      <c r="I187" s="7">
        <f t="shared" si="25"/>
        <v>0</v>
      </c>
      <c r="J187" s="7">
        <f t="shared" si="26"/>
        <v>0</v>
      </c>
    </row>
    <row r="188" spans="1:10" ht="22.9" customHeight="1" x14ac:dyDescent="0.25">
      <c r="A188" s="18">
        <v>181</v>
      </c>
      <c r="B188" s="4">
        <v>165</v>
      </c>
      <c r="C188" s="5" t="s">
        <v>30</v>
      </c>
      <c r="D188" s="4" t="s">
        <v>16</v>
      </c>
      <c r="E188" s="6">
        <v>112.6</v>
      </c>
      <c r="F188" s="7">
        <v>0</v>
      </c>
      <c r="G188" s="7">
        <f t="shared" si="24"/>
        <v>0</v>
      </c>
      <c r="H188" s="7">
        <v>0</v>
      </c>
      <c r="I188" s="7">
        <f t="shared" si="25"/>
        <v>0</v>
      </c>
      <c r="J188" s="7">
        <f t="shared" si="26"/>
        <v>0</v>
      </c>
    </row>
    <row r="189" spans="1:10" ht="42" customHeight="1" x14ac:dyDescent="0.25">
      <c r="A189" s="18">
        <v>182</v>
      </c>
      <c r="B189" s="4">
        <v>166</v>
      </c>
      <c r="C189" s="5" t="s">
        <v>31</v>
      </c>
      <c r="D189" s="4" t="s">
        <v>16</v>
      </c>
      <c r="E189" s="6">
        <v>112.6</v>
      </c>
      <c r="F189" s="7">
        <v>0</v>
      </c>
      <c r="G189" s="7">
        <f t="shared" si="24"/>
        <v>0</v>
      </c>
      <c r="H189" s="7">
        <v>0</v>
      </c>
      <c r="I189" s="7">
        <f t="shared" si="25"/>
        <v>0</v>
      </c>
      <c r="J189" s="7">
        <f t="shared" si="26"/>
        <v>0</v>
      </c>
    </row>
    <row r="190" spans="1:10" ht="187.5" x14ac:dyDescent="0.25">
      <c r="A190" s="18">
        <v>183</v>
      </c>
      <c r="B190" s="4">
        <v>167</v>
      </c>
      <c r="C190" s="5" t="s">
        <v>67</v>
      </c>
      <c r="D190" s="4" t="s">
        <v>16</v>
      </c>
      <c r="E190" s="6">
        <v>112.6</v>
      </c>
      <c r="F190" s="7">
        <v>0</v>
      </c>
      <c r="G190" s="7">
        <f t="shared" si="24"/>
        <v>0</v>
      </c>
      <c r="H190" s="7">
        <v>0</v>
      </c>
      <c r="I190" s="7">
        <f t="shared" si="25"/>
        <v>0</v>
      </c>
      <c r="J190" s="7">
        <f t="shared" si="26"/>
        <v>0</v>
      </c>
    </row>
    <row r="191" spans="1:10" ht="48" customHeight="1" x14ac:dyDescent="0.25">
      <c r="A191" s="18">
        <v>184</v>
      </c>
      <c r="B191" s="4">
        <v>168</v>
      </c>
      <c r="C191" s="5" t="s">
        <v>80</v>
      </c>
      <c r="D191" s="4" t="s">
        <v>18</v>
      </c>
      <c r="E191" s="8">
        <f>6.4*12+3.24+0.6+2.9+3+2.86+2.95+2.83*2-0.6*7+0.19</f>
        <v>94</v>
      </c>
      <c r="F191" s="7">
        <v>0</v>
      </c>
      <c r="G191" s="7">
        <f t="shared" si="24"/>
        <v>0</v>
      </c>
      <c r="H191" s="7">
        <v>0</v>
      </c>
      <c r="I191" s="7">
        <f t="shared" si="25"/>
        <v>0</v>
      </c>
      <c r="J191" s="7">
        <f t="shared" si="26"/>
        <v>0</v>
      </c>
    </row>
    <row r="192" spans="1:10" ht="112.5" x14ac:dyDescent="0.25">
      <c r="A192" s="18">
        <v>185</v>
      </c>
      <c r="B192" s="4">
        <v>169</v>
      </c>
      <c r="C192" s="5" t="s">
        <v>35</v>
      </c>
      <c r="D192" s="4" t="s">
        <v>36</v>
      </c>
      <c r="E192" s="8">
        <v>6</v>
      </c>
      <c r="F192" s="7">
        <v>0</v>
      </c>
      <c r="G192" s="7">
        <f t="shared" si="24"/>
        <v>0</v>
      </c>
      <c r="H192" s="7">
        <v>0</v>
      </c>
      <c r="I192" s="7">
        <f t="shared" si="25"/>
        <v>0</v>
      </c>
      <c r="J192" s="7">
        <f t="shared" si="26"/>
        <v>0</v>
      </c>
    </row>
    <row r="193" spans="1:10" ht="18.75" x14ac:dyDescent="0.25">
      <c r="A193" s="18">
        <v>186</v>
      </c>
      <c r="B193" s="4">
        <v>170</v>
      </c>
      <c r="C193" s="5" t="s">
        <v>38</v>
      </c>
      <c r="D193" s="4" t="s">
        <v>36</v>
      </c>
      <c r="E193" s="8">
        <v>6</v>
      </c>
      <c r="F193" s="7">
        <v>0</v>
      </c>
      <c r="G193" s="7">
        <f t="shared" si="24"/>
        <v>0</v>
      </c>
      <c r="H193" s="7">
        <v>0</v>
      </c>
      <c r="I193" s="7">
        <f t="shared" si="25"/>
        <v>0</v>
      </c>
      <c r="J193" s="7">
        <f t="shared" si="26"/>
        <v>0</v>
      </c>
    </row>
    <row r="194" spans="1:10" ht="43.9" customHeight="1" x14ac:dyDescent="0.25">
      <c r="A194" s="18">
        <v>187</v>
      </c>
      <c r="B194" s="4">
        <v>171</v>
      </c>
      <c r="C194" s="5" t="s">
        <v>39</v>
      </c>
      <c r="D194" s="4" t="s">
        <v>18</v>
      </c>
      <c r="E194" s="8">
        <v>30</v>
      </c>
      <c r="F194" s="7">
        <v>0</v>
      </c>
      <c r="G194" s="7">
        <f t="shared" si="24"/>
        <v>0</v>
      </c>
      <c r="H194" s="7">
        <v>0</v>
      </c>
      <c r="I194" s="7">
        <f t="shared" si="25"/>
        <v>0</v>
      </c>
      <c r="J194" s="7">
        <f t="shared" si="26"/>
        <v>0</v>
      </c>
    </row>
    <row r="195" spans="1:10" ht="57" customHeight="1" x14ac:dyDescent="0.25">
      <c r="A195" s="18">
        <v>188</v>
      </c>
      <c r="B195" s="4">
        <v>172</v>
      </c>
      <c r="C195" s="5" t="s">
        <v>40</v>
      </c>
      <c r="D195" s="4" t="s">
        <v>18</v>
      </c>
      <c r="E195" s="8">
        <v>30</v>
      </c>
      <c r="F195" s="7">
        <v>0</v>
      </c>
      <c r="G195" s="7">
        <f t="shared" si="24"/>
        <v>0</v>
      </c>
      <c r="H195" s="7">
        <v>0</v>
      </c>
      <c r="I195" s="7">
        <f t="shared" si="25"/>
        <v>0</v>
      </c>
      <c r="J195" s="7">
        <f t="shared" si="26"/>
        <v>0</v>
      </c>
    </row>
    <row r="196" spans="1:10" ht="61.5" customHeight="1" x14ac:dyDescent="0.25">
      <c r="A196" s="18">
        <v>189</v>
      </c>
      <c r="B196" s="4">
        <v>173</v>
      </c>
      <c r="C196" s="5" t="s">
        <v>41</v>
      </c>
      <c r="D196" s="4" t="s">
        <v>18</v>
      </c>
      <c r="E196" s="8">
        <v>30</v>
      </c>
      <c r="F196" s="7">
        <v>0</v>
      </c>
      <c r="G196" s="7">
        <f t="shared" si="24"/>
        <v>0</v>
      </c>
      <c r="H196" s="7">
        <v>0</v>
      </c>
      <c r="I196" s="7">
        <f t="shared" si="25"/>
        <v>0</v>
      </c>
      <c r="J196" s="7">
        <f t="shared" si="26"/>
        <v>0</v>
      </c>
    </row>
    <row r="197" spans="1:10" ht="22.15" customHeight="1" x14ac:dyDescent="0.25">
      <c r="A197" s="18"/>
      <c r="B197" s="21" t="s">
        <v>81</v>
      </c>
      <c r="C197" s="22"/>
      <c r="D197" s="22"/>
      <c r="E197" s="22"/>
      <c r="F197" s="22"/>
      <c r="G197" s="22"/>
      <c r="H197" s="22"/>
      <c r="I197" s="23"/>
      <c r="J197" s="10">
        <f>SUM(J182:J196)</f>
        <v>0</v>
      </c>
    </row>
    <row r="198" spans="1:10" ht="25.15" customHeight="1" x14ac:dyDescent="0.25">
      <c r="A198" s="18">
        <v>190</v>
      </c>
      <c r="B198" s="17"/>
      <c r="C198" s="15" t="s">
        <v>101</v>
      </c>
      <c r="D198" s="17"/>
      <c r="E198" s="17"/>
      <c r="F198" s="16"/>
      <c r="G198" s="16"/>
      <c r="H198" s="16"/>
      <c r="I198" s="16"/>
      <c r="J198" s="16"/>
    </row>
    <row r="199" spans="1:10" ht="41.45" customHeight="1" x14ac:dyDescent="0.25">
      <c r="A199" s="18">
        <v>191</v>
      </c>
      <c r="B199" s="4">
        <v>174</v>
      </c>
      <c r="C199" s="5" t="s">
        <v>83</v>
      </c>
      <c r="D199" s="4" t="s">
        <v>36</v>
      </c>
      <c r="E199" s="6">
        <v>2</v>
      </c>
      <c r="F199" s="7">
        <v>0</v>
      </c>
      <c r="G199" s="7">
        <f t="shared" ref="G199:G203" si="27">F199*E199</f>
        <v>0</v>
      </c>
      <c r="H199" s="7">
        <v>0</v>
      </c>
      <c r="I199" s="7">
        <f t="shared" ref="I199:I203" si="28">H199*E199</f>
        <v>0</v>
      </c>
      <c r="J199" s="7">
        <f t="shared" ref="J199:J203" si="29">G199+I199</f>
        <v>0</v>
      </c>
    </row>
    <row r="200" spans="1:10" ht="43.15" customHeight="1" x14ac:dyDescent="0.25">
      <c r="A200" s="18">
        <v>192</v>
      </c>
      <c r="B200" s="4">
        <v>175</v>
      </c>
      <c r="C200" s="5" t="s">
        <v>84</v>
      </c>
      <c r="D200" s="4" t="s">
        <v>85</v>
      </c>
      <c r="E200" s="6">
        <v>1</v>
      </c>
      <c r="F200" s="7">
        <v>0</v>
      </c>
      <c r="G200" s="7">
        <f t="shared" si="27"/>
        <v>0</v>
      </c>
      <c r="H200" s="7">
        <v>0</v>
      </c>
      <c r="I200" s="7">
        <f t="shared" si="28"/>
        <v>0</v>
      </c>
      <c r="J200" s="7">
        <f t="shared" si="29"/>
        <v>0</v>
      </c>
    </row>
    <row r="201" spans="1:10" ht="43.9" customHeight="1" x14ac:dyDescent="0.25">
      <c r="A201" s="18">
        <v>193</v>
      </c>
      <c r="B201" s="4">
        <v>176</v>
      </c>
      <c r="C201" s="5" t="s">
        <v>86</v>
      </c>
      <c r="D201" s="4" t="s">
        <v>36</v>
      </c>
      <c r="E201" s="6">
        <v>11</v>
      </c>
      <c r="F201" s="7">
        <v>0</v>
      </c>
      <c r="G201" s="7">
        <f t="shared" si="27"/>
        <v>0</v>
      </c>
      <c r="H201" s="7">
        <v>0</v>
      </c>
      <c r="I201" s="7">
        <f t="shared" si="28"/>
        <v>0</v>
      </c>
      <c r="J201" s="7">
        <f t="shared" si="29"/>
        <v>0</v>
      </c>
    </row>
    <row r="202" spans="1:10" ht="61.9" customHeight="1" x14ac:dyDescent="0.25">
      <c r="A202" s="18">
        <v>194</v>
      </c>
      <c r="B202" s="4">
        <v>177</v>
      </c>
      <c r="C202" s="5" t="s">
        <v>87</v>
      </c>
      <c r="D202" s="4" t="s">
        <v>16</v>
      </c>
      <c r="E202" s="6">
        <v>8.6999999999999993</v>
      </c>
      <c r="F202" s="7">
        <v>0</v>
      </c>
      <c r="G202" s="7">
        <f t="shared" si="27"/>
        <v>0</v>
      </c>
      <c r="H202" s="7">
        <v>0</v>
      </c>
      <c r="I202" s="7">
        <f t="shared" si="28"/>
        <v>0</v>
      </c>
      <c r="J202" s="7">
        <f t="shared" si="29"/>
        <v>0</v>
      </c>
    </row>
    <row r="203" spans="1:10" ht="40.9" customHeight="1" x14ac:dyDescent="0.25">
      <c r="A203" s="18">
        <v>195</v>
      </c>
      <c r="B203" s="4">
        <v>178</v>
      </c>
      <c r="C203" s="5" t="s">
        <v>88</v>
      </c>
      <c r="D203" s="4" t="s">
        <v>36</v>
      </c>
      <c r="E203" s="6">
        <v>11</v>
      </c>
      <c r="F203" s="7">
        <v>0</v>
      </c>
      <c r="G203" s="7">
        <f t="shared" si="27"/>
        <v>0</v>
      </c>
      <c r="H203" s="7">
        <v>0</v>
      </c>
      <c r="I203" s="7">
        <f t="shared" si="28"/>
        <v>0</v>
      </c>
      <c r="J203" s="7">
        <f t="shared" si="29"/>
        <v>0</v>
      </c>
    </row>
    <row r="204" spans="1:10" ht="22.15" customHeight="1" x14ac:dyDescent="0.25">
      <c r="A204" s="18"/>
      <c r="B204" s="21" t="s">
        <v>89</v>
      </c>
      <c r="C204" s="22"/>
      <c r="D204" s="22"/>
      <c r="E204" s="22"/>
      <c r="F204" s="22"/>
      <c r="G204" s="22"/>
      <c r="H204" s="22"/>
      <c r="I204" s="23"/>
      <c r="J204" s="10">
        <f>SUM(J199:J203)</f>
        <v>0</v>
      </c>
    </row>
    <row r="205" spans="1:10" ht="24.75" customHeight="1" x14ac:dyDescent="0.25">
      <c r="A205" s="18">
        <v>196</v>
      </c>
      <c r="B205" s="17"/>
      <c r="C205" s="15" t="s">
        <v>102</v>
      </c>
      <c r="D205" s="17"/>
      <c r="E205" s="17"/>
      <c r="F205" s="16"/>
      <c r="G205" s="16"/>
      <c r="H205" s="16"/>
      <c r="I205" s="16"/>
      <c r="J205" s="16"/>
    </row>
    <row r="206" spans="1:10" ht="41.45" customHeight="1" x14ac:dyDescent="0.25">
      <c r="A206" s="18">
        <v>197</v>
      </c>
      <c r="B206" s="4">
        <v>179</v>
      </c>
      <c r="C206" s="5" t="s">
        <v>103</v>
      </c>
      <c r="D206" s="4" t="s">
        <v>36</v>
      </c>
      <c r="E206" s="6">
        <v>8</v>
      </c>
      <c r="F206" s="7">
        <v>0</v>
      </c>
      <c r="G206" s="7">
        <f t="shared" ref="G206:G208" si="30">F206*E206</f>
        <v>0</v>
      </c>
      <c r="H206" s="7">
        <v>0</v>
      </c>
      <c r="I206" s="7">
        <f t="shared" ref="I206:I208" si="31">H206*E206</f>
        <v>0</v>
      </c>
      <c r="J206" s="7">
        <f t="shared" ref="J206:J208" si="32">G206+I206</f>
        <v>0</v>
      </c>
    </row>
    <row r="207" spans="1:10" ht="43.15" customHeight="1" x14ac:dyDescent="0.25">
      <c r="A207" s="18">
        <v>198</v>
      </c>
      <c r="B207" s="4">
        <v>180</v>
      </c>
      <c r="C207" s="5" t="s">
        <v>104</v>
      </c>
      <c r="D207" s="4" t="s">
        <v>85</v>
      </c>
      <c r="E207" s="6">
        <v>3</v>
      </c>
      <c r="F207" s="7">
        <v>0</v>
      </c>
      <c r="G207" s="7">
        <f t="shared" si="30"/>
        <v>0</v>
      </c>
      <c r="H207" s="7">
        <v>0</v>
      </c>
      <c r="I207" s="7">
        <f t="shared" si="31"/>
        <v>0</v>
      </c>
      <c r="J207" s="7">
        <f t="shared" si="32"/>
        <v>0</v>
      </c>
    </row>
    <row r="208" spans="1:10" ht="43.9" customHeight="1" x14ac:dyDescent="0.25">
      <c r="A208" s="18">
        <v>199</v>
      </c>
      <c r="B208" s="4">
        <v>181</v>
      </c>
      <c r="C208" s="5" t="s">
        <v>105</v>
      </c>
      <c r="D208" s="4" t="s">
        <v>36</v>
      </c>
      <c r="E208" s="6">
        <v>8</v>
      </c>
      <c r="F208" s="7">
        <v>0</v>
      </c>
      <c r="G208" s="7">
        <f t="shared" si="30"/>
        <v>0</v>
      </c>
      <c r="H208" s="7">
        <v>0</v>
      </c>
      <c r="I208" s="7">
        <f t="shared" si="31"/>
        <v>0</v>
      </c>
      <c r="J208" s="7">
        <f t="shared" si="32"/>
        <v>0</v>
      </c>
    </row>
    <row r="209" spans="1:10" ht="22.15" customHeight="1" x14ac:dyDescent="0.25">
      <c r="A209" s="18"/>
      <c r="B209" s="21" t="s">
        <v>106</v>
      </c>
      <c r="C209" s="22"/>
      <c r="D209" s="22"/>
      <c r="E209" s="22"/>
      <c r="F209" s="22"/>
      <c r="G209" s="22"/>
      <c r="H209" s="22"/>
      <c r="I209" s="23"/>
      <c r="J209" s="10">
        <f>SUM(J206:J208)</f>
        <v>0</v>
      </c>
    </row>
    <row r="210" spans="1:10" ht="18.75" x14ac:dyDescent="0.25">
      <c r="B210" s="11"/>
      <c r="C210" s="11" t="s">
        <v>90</v>
      </c>
      <c r="D210" s="8"/>
      <c r="E210" s="8"/>
      <c r="F210" s="10"/>
      <c r="G210" s="10">
        <f>SUM(G8:G208)</f>
        <v>0</v>
      </c>
      <c r="H210" s="10"/>
      <c r="I210" s="10">
        <f>SUM(I8:I208)</f>
        <v>0</v>
      </c>
      <c r="J210" s="10">
        <f>J197+J180+J156+J140+J126+J100+J75+J55+J33+J204+J209</f>
        <v>0</v>
      </c>
    </row>
    <row r="211" spans="1:10" ht="18.75" x14ac:dyDescent="0.25">
      <c r="B211" s="12"/>
      <c r="C211" s="12" t="s">
        <v>91</v>
      </c>
      <c r="D211" s="4"/>
      <c r="E211" s="4"/>
      <c r="F211" s="7"/>
      <c r="G211" s="7"/>
      <c r="H211" s="7"/>
      <c r="I211" s="7"/>
      <c r="J211" s="13">
        <f>J210*20/120</f>
        <v>0</v>
      </c>
    </row>
    <row r="212" spans="1:10" ht="18.75" x14ac:dyDescent="0.25">
      <c r="B212" s="12"/>
      <c r="C212" s="12" t="s">
        <v>92</v>
      </c>
      <c r="D212" s="4"/>
      <c r="E212" s="4"/>
      <c r="F212" s="7"/>
      <c r="G212" s="7"/>
      <c r="H212" s="7"/>
      <c r="I212" s="7"/>
      <c r="J212" s="13">
        <f>J210-J211</f>
        <v>0</v>
      </c>
    </row>
    <row r="213" spans="1:10" ht="18.75" x14ac:dyDescent="0.25">
      <c r="B213" s="12"/>
      <c r="C213" s="12" t="s">
        <v>93</v>
      </c>
      <c r="D213" s="4"/>
      <c r="E213" s="4"/>
      <c r="F213" s="28" t="s">
        <v>111</v>
      </c>
      <c r="G213" s="28"/>
      <c r="H213" s="28"/>
      <c r="I213" s="28"/>
      <c r="J213" s="28"/>
    </row>
    <row r="214" spans="1:10" ht="18.75" x14ac:dyDescent="0.25">
      <c r="B214" s="12"/>
      <c r="C214" s="12" t="s">
        <v>95</v>
      </c>
      <c r="D214" s="12"/>
      <c r="E214" s="12"/>
      <c r="F214" s="28" t="s">
        <v>112</v>
      </c>
      <c r="G214" s="28"/>
      <c r="H214" s="28"/>
      <c r="I214" s="28"/>
      <c r="J214" s="28"/>
    </row>
    <row r="215" spans="1:10" ht="18.75" x14ac:dyDescent="0.25">
      <c r="B215" s="12"/>
      <c r="C215" s="12" t="s">
        <v>97</v>
      </c>
      <c r="D215" s="12"/>
      <c r="E215" s="12"/>
      <c r="F215" s="29" t="s">
        <v>113</v>
      </c>
      <c r="G215" s="28"/>
      <c r="H215" s="28"/>
      <c r="I215" s="28"/>
      <c r="J215" s="28"/>
    </row>
    <row r="216" spans="1:10" ht="18.75" x14ac:dyDescent="0.25">
      <c r="B216" s="12"/>
      <c r="C216" s="12" t="s">
        <v>99</v>
      </c>
      <c r="D216" s="12"/>
      <c r="E216" s="12"/>
      <c r="F216" s="28" t="s">
        <v>114</v>
      </c>
      <c r="G216" s="28"/>
      <c r="H216" s="28"/>
      <c r="I216" s="28"/>
      <c r="J216" s="28"/>
    </row>
    <row r="217" spans="1:10" ht="57.75" customHeight="1" x14ac:dyDescent="0.25">
      <c r="B217" s="12"/>
      <c r="C217" s="12" t="s">
        <v>117</v>
      </c>
      <c r="D217" s="12"/>
      <c r="E217" s="12"/>
      <c r="F217" s="28" t="s">
        <v>118</v>
      </c>
      <c r="G217" s="28"/>
      <c r="H217" s="28"/>
      <c r="I217" s="28"/>
      <c r="J217" s="28"/>
    </row>
  </sheetData>
  <mergeCells count="26">
    <mergeCell ref="F217:J217"/>
    <mergeCell ref="F216:J216"/>
    <mergeCell ref="B197:I197"/>
    <mergeCell ref="B204:I204"/>
    <mergeCell ref="B209:I209"/>
    <mergeCell ref="F213:J213"/>
    <mergeCell ref="F214:J214"/>
    <mergeCell ref="F215:J215"/>
    <mergeCell ref="B180:I180"/>
    <mergeCell ref="F4:J4"/>
    <mergeCell ref="F5:J5"/>
    <mergeCell ref="F6:G6"/>
    <mergeCell ref="H6:I6"/>
    <mergeCell ref="B33:I33"/>
    <mergeCell ref="B55:I55"/>
    <mergeCell ref="B75:I75"/>
    <mergeCell ref="B100:I100"/>
    <mergeCell ref="B126:I126"/>
    <mergeCell ref="B140:I140"/>
    <mergeCell ref="B156:I156"/>
    <mergeCell ref="B1:J1"/>
    <mergeCell ref="B2:B3"/>
    <mergeCell ref="C2:C3"/>
    <mergeCell ref="D2:D3"/>
    <mergeCell ref="E2:E3"/>
    <mergeCell ref="F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</vt:lpstr>
      <vt:lpstr>+ конвекторы, изм плитку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2022-06-02T13:24:47Z</dcterms:modified>
</cp:coreProperties>
</file>